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V Work\Budget 2024_25\2026-2027\Policies\Final\"/>
    </mc:Choice>
  </mc:AlternateContent>
  <xr:revisionPtr revIDLastSave="0" documentId="13_ncr:1_{1DFD85FB-C408-4C88-B29F-E9B59AD7526A}" xr6:coauthVersionLast="47" xr6:coauthVersionMax="47" xr10:uidLastSave="{00000000-0000-0000-0000-000000000000}"/>
  <bookViews>
    <workbookView xWindow="-98" yWindow="-98" windowWidth="23596" windowHeight="15076" tabRatio="818" activeTab="1" xr2:uid="{00000000-000D-0000-FFFF-FFFF00000000}"/>
  </bookViews>
  <sheets>
    <sheet name="Rates" sheetId="4" r:id="rId1"/>
    <sheet name="2025-2026 Tariff" sheetId="3" r:id="rId2"/>
    <sheet name="Interest Tariffs" sheetId="5" state="hidden" r:id="rId3"/>
    <sheet name="IN" sheetId="15" state="hidden" r:id="rId4"/>
    <sheet name="BE" sheetId="23" state="hidden" r:id="rId5"/>
    <sheet name="BR" sheetId="10" state="hidden" r:id="rId6"/>
    <sheet name="BS" sheetId="11" state="hidden" r:id="rId7"/>
    <sheet name="BW" sheetId="13" state="hidden" r:id="rId8"/>
    <sheet name="Reconnection" sheetId="21" state="hidden" r:id="rId9"/>
    <sheet name="SE" sheetId="16" state="hidden" r:id="rId10"/>
    <sheet name="SU" sheetId="17" state="hidden" r:id="rId11"/>
    <sheet name="VA" sheetId="18" state="hidden" r:id="rId12"/>
    <sheet name="Sheet3" sheetId="26" state="hidden" r:id="rId13"/>
    <sheet name="Service Tariffs" sheetId="2" state="hidden" r:id="rId14"/>
    <sheet name="VAT" sheetId="22" state="hidden" r:id="rId15"/>
    <sheet name="EL" sheetId="14" state="hidden" r:id="rId16"/>
    <sheet name="WA" sheetId="19" state="hidden" r:id="rId17"/>
    <sheet name="la health" sheetId="6" state="hidden" r:id="rId18"/>
    <sheet name="bonitas" sheetId="7" state="hidden" r:id="rId19"/>
    <sheet name="samwumwd" sheetId="8" state="hidden" r:id="rId20"/>
    <sheet name="Sheet1" sheetId="24" state="hidden" r:id="rId21"/>
    <sheet name="Sheet2" sheetId="25" r:id="rId22"/>
  </sheets>
  <externalReferences>
    <externalReference r:id="rId23"/>
    <externalReference r:id="rId24"/>
  </externalReferences>
  <definedNames>
    <definedName name="_xlnm._FilterDatabase" localSheetId="4" hidden="1">BE!$A$1:$CY$4</definedName>
    <definedName name="_xlnm._FilterDatabase" localSheetId="5" hidden="1">BR!$A$1:$CU$5</definedName>
    <definedName name="_xlnm._FilterDatabase" localSheetId="6" hidden="1">BS!$A$1:$DT$5</definedName>
    <definedName name="_xlnm._FilterDatabase" localSheetId="7" hidden="1">BW!$A$1:$CX$4</definedName>
    <definedName name="_xlnm._FilterDatabase" localSheetId="15" hidden="1">EL!$A$1:$FW$12</definedName>
    <definedName name="_xlnm._FilterDatabase" localSheetId="3" hidden="1">IN!$A$1:$M$35</definedName>
    <definedName name="_xlnm._FilterDatabase" localSheetId="2" hidden="1">'Interest Tariffs'!$A$1:$H$1</definedName>
    <definedName name="_xlnm._FilterDatabase" localSheetId="9" hidden="1">SE!$A$1:$EC$3</definedName>
    <definedName name="_xlnm._FilterDatabase" localSheetId="13" hidden="1">'Service Tariffs'!$A$1:$I$112</definedName>
    <definedName name="_xlnm._FilterDatabase" localSheetId="10" hidden="1">SU!$A$1:$Q$19</definedName>
    <definedName name="_xlnm._FilterDatabase" localSheetId="11" hidden="1">VA!$A$1:$CI$21</definedName>
    <definedName name="_xlnm._FilterDatabase" localSheetId="14" hidden="1">VAT!$A$1:$P$14</definedName>
    <definedName name="_xlnm._FilterDatabase" localSheetId="16" hidden="1">WA!$A$1:$DV$4</definedName>
    <definedName name="EC">[1]Settings!$AD$4:$AD$23</definedName>
    <definedName name="FS">[1]Settings!$AD$24:$AD$43</definedName>
    <definedName name="GT">[1]Settings!$AD$44:$AD$63</definedName>
    <definedName name="KZN">[1]Settings!$AD$64:$AD$83</definedName>
    <definedName name="LGGrants">[1]Settings!$AE$31:$AE$57</definedName>
    <definedName name="LIM">[1]Settings!$AD$84:$AD$103</definedName>
    <definedName name="MPU">[1]Settings!$AD$104:$AD$123</definedName>
    <definedName name="NC">[1]Settings!$AD$124:$AD$143</definedName>
    <definedName name="NW">[1]Settings!$AD$144:$AD$163</definedName>
    <definedName name="PGGrants">[1]Settings!$AE$4:$AE$30</definedName>
    <definedName name="_xlnm.Print_Area" localSheetId="1">'2025-2026 Tariff'!$A$1:$P$435</definedName>
    <definedName name="_xlnm.Print_Area" localSheetId="0">Rates!$A$1:$P$326</definedName>
    <definedName name="WC">[1]Settings!$AD$164:$AD$183</definedName>
    <definedName name="wow">[2]Settings!$AD$4:$AD$23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7" i="3" l="1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26" i="3"/>
  <c r="N19" i="3"/>
  <c r="O19" i="3"/>
  <c r="P19" i="3"/>
  <c r="N20" i="3"/>
  <c r="O20" i="3"/>
  <c r="P20" i="3"/>
  <c r="N21" i="3"/>
  <c r="O21" i="3"/>
  <c r="P21" i="3"/>
  <c r="N22" i="3"/>
  <c r="O22" i="3"/>
  <c r="P22" i="3"/>
  <c r="N23" i="3"/>
  <c r="O23" i="3"/>
  <c r="P23" i="3"/>
  <c r="N24" i="3"/>
  <c r="O24" i="3" s="1"/>
  <c r="P24" i="3" s="1"/>
  <c r="N25" i="3"/>
  <c r="O25" i="3"/>
  <c r="P25" i="3"/>
  <c r="N26" i="3"/>
  <c r="O26" i="3"/>
  <c r="P26" i="3"/>
  <c r="N27" i="3"/>
  <c r="O27" i="3"/>
  <c r="P27" i="3"/>
  <c r="N28" i="3"/>
  <c r="O28" i="3"/>
  <c r="P28" i="3"/>
  <c r="N29" i="3"/>
  <c r="O29" i="3"/>
  <c r="P29" i="3" s="1"/>
  <c r="N30" i="3"/>
  <c r="O30" i="3"/>
  <c r="P30" i="3"/>
  <c r="N31" i="3"/>
  <c r="O31" i="3"/>
  <c r="P31" i="3"/>
  <c r="N32" i="3"/>
  <c r="O32" i="3"/>
  <c r="P32" i="3"/>
  <c r="N33" i="3"/>
  <c r="O33" i="3"/>
  <c r="P33" i="3"/>
  <c r="N34" i="3"/>
  <c r="O34" i="3"/>
  <c r="P34" i="3"/>
  <c r="N35" i="3"/>
  <c r="O35" i="3"/>
  <c r="P35" i="3"/>
  <c r="N36" i="3"/>
  <c r="O36" i="3"/>
  <c r="P36" i="3"/>
  <c r="N37" i="3"/>
  <c r="O37" i="3"/>
  <c r="P37" i="3"/>
  <c r="N38" i="3"/>
  <c r="O38" i="3"/>
  <c r="P38" i="3"/>
  <c r="N39" i="3"/>
  <c r="O39" i="3"/>
  <c r="P39" i="3"/>
  <c r="N40" i="3"/>
  <c r="O40" i="3" s="1"/>
  <c r="P40" i="3" s="1"/>
  <c r="N41" i="3"/>
  <c r="O41" i="3"/>
  <c r="P41" i="3"/>
  <c r="N42" i="3"/>
  <c r="O42" i="3"/>
  <c r="P42" i="3"/>
  <c r="N43" i="3"/>
  <c r="O43" i="3"/>
  <c r="P43" i="3"/>
  <c r="N44" i="3"/>
  <c r="O44" i="3"/>
  <c r="P44" i="3"/>
  <c r="N45" i="3"/>
  <c r="O45" i="3"/>
  <c r="P45" i="3" s="1"/>
  <c r="N46" i="3"/>
  <c r="O46" i="3"/>
  <c r="P46" i="3"/>
  <c r="N47" i="3"/>
  <c r="O47" i="3"/>
  <c r="P47" i="3"/>
  <c r="N48" i="3"/>
  <c r="O48" i="3"/>
  <c r="P48" i="3"/>
  <c r="N49" i="3"/>
  <c r="O49" i="3"/>
  <c r="P49" i="3"/>
  <c r="N50" i="3"/>
  <c r="O50" i="3"/>
  <c r="P50" i="3"/>
  <c r="N51" i="3"/>
  <c r="O51" i="3"/>
  <c r="P51" i="3"/>
  <c r="N52" i="3"/>
  <c r="O52" i="3"/>
  <c r="P52" i="3"/>
  <c r="N53" i="3"/>
  <c r="O53" i="3"/>
  <c r="P53" i="3"/>
  <c r="N54" i="3"/>
  <c r="O54" i="3"/>
  <c r="P54" i="3"/>
  <c r="N55" i="3"/>
  <c r="O55" i="3"/>
  <c r="P55" i="3"/>
  <c r="N56" i="3"/>
  <c r="O56" i="3" s="1"/>
  <c r="P56" i="3" s="1"/>
  <c r="N57" i="3"/>
  <c r="O57" i="3"/>
  <c r="P57" i="3"/>
  <c r="N58" i="3"/>
  <c r="O58" i="3"/>
  <c r="P58" i="3"/>
  <c r="N59" i="3"/>
  <c r="O59" i="3"/>
  <c r="P59" i="3"/>
  <c r="N60" i="3"/>
  <c r="O60" i="3"/>
  <c r="P60" i="3"/>
  <c r="N61" i="3"/>
  <c r="O61" i="3"/>
  <c r="P61" i="3" s="1"/>
  <c r="N62" i="3"/>
  <c r="O62" i="3"/>
  <c r="P62" i="3"/>
  <c r="N63" i="3"/>
  <c r="O63" i="3"/>
  <c r="P63" i="3"/>
  <c r="N64" i="3"/>
  <c r="O64" i="3"/>
  <c r="P64" i="3"/>
  <c r="N65" i="3"/>
  <c r="O65" i="3"/>
  <c r="P65" i="3"/>
  <c r="P18" i="3"/>
  <c r="O18" i="3"/>
  <c r="N18" i="3"/>
  <c r="N75" i="3"/>
  <c r="O75" i="3"/>
  <c r="P75" i="3" s="1"/>
  <c r="N76" i="3"/>
  <c r="O76" i="3"/>
  <c r="P76" i="3" s="1"/>
  <c r="N77" i="3"/>
  <c r="O77" i="3"/>
  <c r="P77" i="3"/>
  <c r="N78" i="3"/>
  <c r="O78" i="3"/>
  <c r="P78" i="3"/>
  <c r="N79" i="3"/>
  <c r="O79" i="3"/>
  <c r="P79" i="3"/>
  <c r="N80" i="3"/>
  <c r="O80" i="3" s="1"/>
  <c r="P80" i="3" s="1"/>
  <c r="N81" i="3"/>
  <c r="O81" i="3" s="1"/>
  <c r="P81" i="3" s="1"/>
  <c r="N82" i="3"/>
  <c r="O82" i="3"/>
  <c r="P82" i="3"/>
  <c r="P74" i="3"/>
  <c r="O74" i="3"/>
  <c r="N74" i="3"/>
  <c r="N96" i="3"/>
  <c r="O96" i="3"/>
  <c r="P96" i="3"/>
  <c r="N97" i="3"/>
  <c r="O97" i="3"/>
  <c r="P97" i="3"/>
  <c r="N98" i="3"/>
  <c r="O98" i="3"/>
  <c r="P98" i="3"/>
  <c r="N99" i="3"/>
  <c r="O99" i="3"/>
  <c r="P99" i="3"/>
  <c r="N100" i="3"/>
  <c r="O100" i="3"/>
  <c r="P100" i="3"/>
  <c r="N101" i="3"/>
  <c r="O101" i="3" s="1"/>
  <c r="P101" i="3" s="1"/>
  <c r="N102" i="3"/>
  <c r="O102" i="3"/>
  <c r="P102" i="3"/>
  <c r="N103" i="3"/>
  <c r="O103" i="3"/>
  <c r="P103" i="3"/>
  <c r="N104" i="3"/>
  <c r="O104" i="3"/>
  <c r="P104" i="3"/>
  <c r="N105" i="3"/>
  <c r="O105" i="3"/>
  <c r="P105" i="3"/>
  <c r="N106" i="3"/>
  <c r="O106" i="3"/>
  <c r="P106" i="3" s="1"/>
  <c r="N107" i="3"/>
  <c r="O107" i="3"/>
  <c r="P107" i="3"/>
  <c r="N108" i="3"/>
  <c r="O108" i="3"/>
  <c r="P108" i="3"/>
  <c r="N109" i="3"/>
  <c r="O109" i="3"/>
  <c r="P109" i="3"/>
  <c r="N110" i="3"/>
  <c r="O110" i="3"/>
  <c r="P110" i="3"/>
  <c r="N111" i="3"/>
  <c r="O111" i="3"/>
  <c r="P111" i="3"/>
  <c r="N112" i="3"/>
  <c r="O112" i="3"/>
  <c r="P112" i="3"/>
  <c r="N113" i="3"/>
  <c r="O113" i="3"/>
  <c r="P113" i="3"/>
  <c r="P95" i="3"/>
  <c r="O95" i="3"/>
  <c r="N95" i="3"/>
  <c r="N121" i="3"/>
  <c r="O121" i="3"/>
  <c r="P121" i="3"/>
  <c r="N122" i="3"/>
  <c r="O122" i="3"/>
  <c r="P122" i="3"/>
  <c r="N123" i="3"/>
  <c r="O123" i="3"/>
  <c r="P123" i="3"/>
  <c r="N124" i="3"/>
  <c r="O124" i="3"/>
  <c r="P124" i="3"/>
  <c r="N125" i="3"/>
  <c r="O125" i="3"/>
  <c r="P125" i="3"/>
  <c r="N126" i="3"/>
  <c r="O126" i="3" s="1"/>
  <c r="P126" i="3" s="1"/>
  <c r="N127" i="3"/>
  <c r="O127" i="3" s="1"/>
  <c r="P127" i="3" s="1"/>
  <c r="N128" i="3"/>
  <c r="O128" i="3"/>
  <c r="P128" i="3"/>
  <c r="N129" i="3"/>
  <c r="O129" i="3"/>
  <c r="P129" i="3"/>
  <c r="N130" i="3"/>
  <c r="O130" i="3"/>
  <c r="P130" i="3"/>
  <c r="P120" i="3"/>
  <c r="O120" i="3"/>
  <c r="N120" i="3"/>
  <c r="N140" i="3"/>
  <c r="O140" i="3"/>
  <c r="P140" i="3" s="1"/>
  <c r="N141" i="3"/>
  <c r="O141" i="3"/>
  <c r="P141" i="3"/>
  <c r="N142" i="3"/>
  <c r="O142" i="3"/>
  <c r="P142" i="3"/>
  <c r="N143" i="3"/>
  <c r="O143" i="3"/>
  <c r="P143" i="3"/>
  <c r="N144" i="3"/>
  <c r="O144" i="3"/>
  <c r="P144" i="3"/>
  <c r="N145" i="3"/>
  <c r="O145" i="3" s="1"/>
  <c r="P145" i="3" s="1"/>
  <c r="N146" i="3"/>
  <c r="O146" i="3" s="1"/>
  <c r="P146" i="3" s="1"/>
  <c r="N147" i="3"/>
  <c r="O147" i="3"/>
  <c r="P147" i="3"/>
  <c r="N148" i="3"/>
  <c r="O148" i="3"/>
  <c r="P148" i="3"/>
  <c r="N149" i="3"/>
  <c r="O149" i="3"/>
  <c r="P149" i="3"/>
  <c r="N150" i="3"/>
  <c r="O150" i="3"/>
  <c r="P150" i="3" s="1"/>
  <c r="P139" i="3"/>
  <c r="O139" i="3"/>
  <c r="N139" i="3"/>
  <c r="N164" i="3"/>
  <c r="O164" i="3"/>
  <c r="P164" i="3" s="1"/>
  <c r="N165" i="3"/>
  <c r="O165" i="3"/>
  <c r="P165" i="3"/>
  <c r="P163" i="3"/>
  <c r="O163" i="3"/>
  <c r="N163" i="3"/>
  <c r="N186" i="3"/>
  <c r="O186" i="3"/>
  <c r="P186" i="3"/>
  <c r="N187" i="3"/>
  <c r="O187" i="3"/>
  <c r="P187" i="3"/>
  <c r="N188" i="3"/>
  <c r="O188" i="3"/>
  <c r="P188" i="3"/>
  <c r="N189" i="3"/>
  <c r="O189" i="3"/>
  <c r="P189" i="3"/>
  <c r="N190" i="3"/>
  <c r="O190" i="3"/>
  <c r="P190" i="3"/>
  <c r="N191" i="3"/>
  <c r="O191" i="3" s="1"/>
  <c r="P191" i="3" s="1"/>
  <c r="N192" i="3"/>
  <c r="O192" i="3"/>
  <c r="P192" i="3"/>
  <c r="N193" i="3"/>
  <c r="O193" i="3"/>
  <c r="P193" i="3"/>
  <c r="N194" i="3"/>
  <c r="O194" i="3"/>
  <c r="P194" i="3"/>
  <c r="N195" i="3"/>
  <c r="O195" i="3"/>
  <c r="P195" i="3"/>
  <c r="N196" i="3"/>
  <c r="O196" i="3"/>
  <c r="P196" i="3" s="1"/>
  <c r="N197" i="3"/>
  <c r="O197" i="3"/>
  <c r="P197" i="3"/>
  <c r="N198" i="3"/>
  <c r="O198" i="3"/>
  <c r="P198" i="3"/>
  <c r="N199" i="3"/>
  <c r="O199" i="3"/>
  <c r="P199" i="3"/>
  <c r="N200" i="3"/>
  <c r="O200" i="3"/>
  <c r="P200" i="3"/>
  <c r="N201" i="3"/>
  <c r="O201" i="3"/>
  <c r="P201" i="3"/>
  <c r="N202" i="3"/>
  <c r="O202" i="3"/>
  <c r="P202" i="3"/>
  <c r="N203" i="3"/>
  <c r="O203" i="3"/>
  <c r="P203" i="3"/>
  <c r="N204" i="3"/>
  <c r="O204" i="3"/>
  <c r="P204" i="3"/>
  <c r="N205" i="3"/>
  <c r="O205" i="3"/>
  <c r="P205" i="3"/>
  <c r="N206" i="3"/>
  <c r="O206" i="3"/>
  <c r="P206" i="3"/>
  <c r="N207" i="3"/>
  <c r="O207" i="3" s="1"/>
  <c r="P207" i="3" s="1"/>
  <c r="P185" i="3"/>
  <c r="O185" i="3"/>
  <c r="N185" i="3"/>
  <c r="N215" i="3"/>
  <c r="O215" i="3"/>
  <c r="P215" i="3"/>
  <c r="N216" i="3"/>
  <c r="O216" i="3"/>
  <c r="P216" i="3" s="1"/>
  <c r="N217" i="3"/>
  <c r="O217" i="3"/>
  <c r="P217" i="3"/>
  <c r="N218" i="3"/>
  <c r="O218" i="3"/>
  <c r="P218" i="3"/>
  <c r="N219" i="3"/>
  <c r="O219" i="3"/>
  <c r="P219" i="3"/>
  <c r="N220" i="3"/>
  <c r="O220" i="3" s="1"/>
  <c r="P220" i="3" s="1"/>
  <c r="P214" i="3"/>
  <c r="O214" i="3"/>
  <c r="N214" i="3"/>
  <c r="N260" i="3"/>
  <c r="O260" i="3"/>
  <c r="P260" i="3"/>
  <c r="N261" i="3"/>
  <c r="O261" i="3"/>
  <c r="P261" i="3"/>
  <c r="N262" i="3"/>
  <c r="O262" i="3"/>
  <c r="P262" i="3"/>
  <c r="N263" i="3"/>
  <c r="O263" i="3"/>
  <c r="P263" i="3"/>
  <c r="N264" i="3"/>
  <c r="O264" i="3"/>
  <c r="P264" i="3"/>
  <c r="N265" i="3"/>
  <c r="O265" i="3"/>
  <c r="P265" i="3"/>
  <c r="N266" i="3"/>
  <c r="O266" i="3" s="1"/>
  <c r="P266" i="3" s="1"/>
  <c r="N267" i="3"/>
  <c r="O267" i="3"/>
  <c r="P267" i="3"/>
  <c r="N268" i="3"/>
  <c r="O268" i="3"/>
  <c r="P268" i="3"/>
  <c r="N269" i="3"/>
  <c r="O269" i="3"/>
  <c r="P269" i="3"/>
  <c r="N270" i="3"/>
  <c r="O270" i="3"/>
  <c r="P270" i="3"/>
  <c r="N271" i="3"/>
  <c r="O271" i="3"/>
  <c r="P271" i="3" s="1"/>
  <c r="N272" i="3"/>
  <c r="O272" i="3"/>
  <c r="P272" i="3"/>
  <c r="N273" i="3"/>
  <c r="O273" i="3"/>
  <c r="P273" i="3"/>
  <c r="N274" i="3"/>
  <c r="O274" i="3"/>
  <c r="P274" i="3"/>
  <c r="N275" i="3"/>
  <c r="O275" i="3"/>
  <c r="P275" i="3"/>
  <c r="N276" i="3"/>
  <c r="O276" i="3"/>
  <c r="P276" i="3"/>
  <c r="N277" i="3"/>
  <c r="O277" i="3"/>
  <c r="P277" i="3"/>
  <c r="N278" i="3"/>
  <c r="O278" i="3"/>
  <c r="P278" i="3"/>
  <c r="N279" i="3"/>
  <c r="O279" i="3"/>
  <c r="P279" i="3"/>
  <c r="N280" i="3"/>
  <c r="O280" i="3"/>
  <c r="P280" i="3"/>
  <c r="N281" i="3"/>
  <c r="O281" i="3"/>
  <c r="P281" i="3"/>
  <c r="N259" i="3"/>
  <c r="N307" i="3"/>
  <c r="O307" i="3"/>
  <c r="P307" i="3" s="1"/>
  <c r="N308" i="3"/>
  <c r="O308" i="3"/>
  <c r="P308" i="3"/>
  <c r="N309" i="3"/>
  <c r="O309" i="3"/>
  <c r="P309" i="3"/>
  <c r="N310" i="3"/>
  <c r="O310" i="3"/>
  <c r="P310" i="3"/>
  <c r="N311" i="3"/>
  <c r="O311" i="3"/>
  <c r="P311" i="3"/>
  <c r="N312" i="3"/>
  <c r="O312" i="3" s="1"/>
  <c r="P312" i="3" s="1"/>
  <c r="N313" i="3"/>
  <c r="O313" i="3" s="1"/>
  <c r="P313" i="3" s="1"/>
  <c r="P306" i="3"/>
  <c r="O306" i="3"/>
  <c r="N306" i="3"/>
  <c r="N320" i="3"/>
  <c r="O320" i="3" s="1"/>
  <c r="P320" i="3" s="1"/>
  <c r="N321" i="3"/>
  <c r="O321" i="3"/>
  <c r="P321" i="3"/>
  <c r="N322" i="3"/>
  <c r="O322" i="3"/>
  <c r="P322" i="3"/>
  <c r="N323" i="3"/>
  <c r="O323" i="3"/>
  <c r="P323" i="3"/>
  <c r="N324" i="3"/>
  <c r="O324" i="3"/>
  <c r="P324" i="3"/>
  <c r="N325" i="3"/>
  <c r="O325" i="3" s="1"/>
  <c r="P325" i="3" s="1"/>
  <c r="N326" i="3"/>
  <c r="O326" i="3"/>
  <c r="P326" i="3"/>
  <c r="N327" i="3"/>
  <c r="O327" i="3"/>
  <c r="P327" i="3"/>
  <c r="N328" i="3"/>
  <c r="O328" i="3"/>
  <c r="P328" i="3"/>
  <c r="N329" i="3"/>
  <c r="O329" i="3"/>
  <c r="P329" i="3"/>
  <c r="N330" i="3"/>
  <c r="O330" i="3"/>
  <c r="P330" i="3" s="1"/>
  <c r="N331" i="3"/>
  <c r="O331" i="3"/>
  <c r="P331" i="3"/>
  <c r="N332" i="3"/>
  <c r="O332" i="3"/>
  <c r="P332" i="3"/>
  <c r="N333" i="3"/>
  <c r="O333" i="3"/>
  <c r="P333" i="3"/>
  <c r="N334" i="3"/>
  <c r="O334" i="3"/>
  <c r="P334" i="3"/>
  <c r="N335" i="3"/>
  <c r="O335" i="3"/>
  <c r="P335" i="3"/>
  <c r="N336" i="3"/>
  <c r="O336" i="3" s="1"/>
  <c r="P336" i="3" s="1"/>
  <c r="N337" i="3"/>
  <c r="O337" i="3"/>
  <c r="P337" i="3"/>
  <c r="N338" i="3"/>
  <c r="O338" i="3"/>
  <c r="P338" i="3"/>
  <c r="N339" i="3"/>
  <c r="O339" i="3"/>
  <c r="P339" i="3"/>
  <c r="N340" i="3"/>
  <c r="O340" i="3"/>
  <c r="P340" i="3"/>
  <c r="N341" i="3"/>
  <c r="O341" i="3" s="1"/>
  <c r="P341" i="3" s="1"/>
  <c r="N342" i="3"/>
  <c r="O342" i="3"/>
  <c r="P342" i="3"/>
  <c r="N343" i="3"/>
  <c r="O343" i="3"/>
  <c r="P343" i="3"/>
  <c r="N344" i="3"/>
  <c r="O344" i="3"/>
  <c r="P344" i="3"/>
  <c r="N345" i="3"/>
  <c r="O345" i="3"/>
  <c r="P345" i="3"/>
  <c r="N346" i="3"/>
  <c r="O346" i="3"/>
  <c r="P346" i="3" s="1"/>
  <c r="N347" i="3"/>
  <c r="O347" i="3"/>
  <c r="P347" i="3"/>
  <c r="N348" i="3"/>
  <c r="O348" i="3"/>
  <c r="P348" i="3"/>
  <c r="N349" i="3"/>
  <c r="O349" i="3"/>
  <c r="P349" i="3"/>
  <c r="N350" i="3"/>
  <c r="O350" i="3"/>
  <c r="P350" i="3"/>
  <c r="N351" i="3"/>
  <c r="O351" i="3"/>
  <c r="P351" i="3"/>
  <c r="N352" i="3"/>
  <c r="O352" i="3" s="1"/>
  <c r="P352" i="3" s="1"/>
  <c r="O319" i="3"/>
  <c r="P319" i="3" s="1"/>
  <c r="N319" i="3"/>
  <c r="O358" i="3"/>
  <c r="P358" i="3"/>
  <c r="O359" i="3"/>
  <c r="P359" i="3"/>
  <c r="O360" i="3"/>
  <c r="P360" i="3"/>
  <c r="O361" i="3"/>
  <c r="P361" i="3"/>
  <c r="O362" i="3"/>
  <c r="P362" i="3"/>
  <c r="O363" i="3"/>
  <c r="P363" i="3"/>
  <c r="O364" i="3"/>
  <c r="P364" i="3"/>
  <c r="O365" i="3"/>
  <c r="P365" i="3"/>
  <c r="O366" i="3"/>
  <c r="P366" i="3"/>
  <c r="O367" i="3"/>
  <c r="P367" i="3"/>
  <c r="O368" i="3"/>
  <c r="P368" i="3"/>
  <c r="O369" i="3"/>
  <c r="P369" i="3"/>
  <c r="O370" i="3"/>
  <c r="P370" i="3"/>
  <c r="O371" i="3"/>
  <c r="P371" i="3"/>
  <c r="O372" i="3"/>
  <c r="P372" i="3"/>
  <c r="O373" i="3"/>
  <c r="P373" i="3"/>
  <c r="O374" i="3"/>
  <c r="P374" i="3"/>
  <c r="O375" i="3"/>
  <c r="P375" i="3"/>
  <c r="O376" i="3"/>
  <c r="P376" i="3"/>
  <c r="O377" i="3"/>
  <c r="P377" i="3"/>
  <c r="O378" i="3"/>
  <c r="P378" i="3"/>
  <c r="O379" i="3"/>
  <c r="P379" i="3"/>
  <c r="O380" i="3"/>
  <c r="P380" i="3"/>
  <c r="O381" i="3"/>
  <c r="P381" i="3"/>
  <c r="O382" i="3"/>
  <c r="P382" i="3"/>
  <c r="O383" i="3"/>
  <c r="P383" i="3"/>
  <c r="O384" i="3"/>
  <c r="P384" i="3"/>
  <c r="O357" i="3"/>
  <c r="P357" i="3" s="1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57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391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392" i="3"/>
  <c r="N391" i="3"/>
  <c r="P299" i="4"/>
  <c r="P300" i="4"/>
  <c r="P301" i="4"/>
  <c r="P302" i="4"/>
  <c r="P303" i="4"/>
  <c r="P304" i="4"/>
  <c r="P305" i="4"/>
  <c r="P306" i="4"/>
  <c r="P307" i="4"/>
  <c r="P298" i="4"/>
  <c r="O307" i="4"/>
  <c r="O306" i="4"/>
  <c r="O305" i="4"/>
  <c r="O304" i="4"/>
  <c r="O303" i="4"/>
  <c r="O302" i="4"/>
  <c r="O301" i="4"/>
  <c r="O300" i="4"/>
  <c r="O299" i="4"/>
  <c r="O298" i="4"/>
  <c r="N307" i="4"/>
  <c r="N306" i="4"/>
  <c r="N305" i="4"/>
  <c r="N304" i="4"/>
  <c r="N303" i="4"/>
  <c r="N302" i="4"/>
  <c r="N301" i="4"/>
  <c r="N300" i="4"/>
  <c r="N299" i="4"/>
  <c r="N298" i="4"/>
  <c r="E29" i="2"/>
  <c r="E25" i="2"/>
  <c r="E38" i="8"/>
  <c r="D38" i="8"/>
  <c r="F27" i="8"/>
  <c r="E38" i="6"/>
  <c r="D38" i="6"/>
  <c r="F27" i="6"/>
  <c r="F28" i="6"/>
  <c r="F29" i="6"/>
  <c r="F30" i="6"/>
  <c r="F31" i="6"/>
  <c r="F32" i="6"/>
  <c r="F33" i="6"/>
  <c r="F34" i="6"/>
  <c r="F26" i="6"/>
  <c r="F25" i="6"/>
  <c r="F25" i="8"/>
  <c r="F25" i="7"/>
  <c r="E33" i="2"/>
  <c r="E28" i="2"/>
  <c r="E26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I24" i="2"/>
  <c r="H24" i="2"/>
  <c r="E46" i="2"/>
  <c r="E44" i="2"/>
  <c r="E45" i="2"/>
  <c r="E40" i="2"/>
  <c r="E41" i="2"/>
  <c r="E36" i="2"/>
  <c r="E37" i="2"/>
  <c r="E3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I92" i="2"/>
  <c r="H92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I51" i="2"/>
  <c r="H51" i="2"/>
  <c r="H49" i="2"/>
  <c r="I49" i="2"/>
  <c r="I48" i="2"/>
  <c r="H48" i="2"/>
  <c r="H111" i="2"/>
  <c r="I111" i="2"/>
  <c r="H112" i="2"/>
  <c r="I112" i="2"/>
  <c r="I110" i="2"/>
  <c r="H110" i="2"/>
  <c r="H20" i="2"/>
  <c r="I20" i="2"/>
  <c r="I19" i="2"/>
  <c r="H19" i="2"/>
  <c r="H14" i="2"/>
  <c r="I14" i="2"/>
  <c r="H15" i="2"/>
  <c r="I15" i="2"/>
  <c r="H16" i="2"/>
  <c r="I16" i="2"/>
  <c r="I13" i="2"/>
  <c r="H13" i="2"/>
  <c r="H8" i="2"/>
  <c r="I8" i="2"/>
  <c r="H9" i="2"/>
  <c r="I9" i="2"/>
  <c r="H10" i="2"/>
  <c r="I10" i="2"/>
  <c r="I7" i="2"/>
  <c r="H7" i="2"/>
  <c r="I4" i="2"/>
  <c r="H4" i="2"/>
  <c r="I3" i="2"/>
  <c r="H3" i="2"/>
  <c r="I2" i="2"/>
  <c r="H2" i="2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K3" i="5"/>
  <c r="J3" i="5"/>
  <c r="K2" i="5"/>
  <c r="J2" i="5"/>
  <c r="E94" i="2"/>
  <c r="E75" i="2"/>
  <c r="E31" i="2"/>
  <c r="E107" i="2"/>
  <c r="F107" i="2" s="1"/>
  <c r="E103" i="2"/>
  <c r="F103" i="2" s="1"/>
  <c r="E99" i="2"/>
  <c r="F99" i="2" s="1"/>
  <c r="E95" i="2"/>
  <c r="F95" i="2" s="1"/>
  <c r="E105" i="2"/>
  <c r="E106" i="2"/>
  <c r="E104" i="2"/>
  <c r="E101" i="2"/>
  <c r="E102" i="2"/>
  <c r="E100" i="2"/>
  <c r="E97" i="2"/>
  <c r="E98" i="2"/>
  <c r="E96" i="2"/>
  <c r="E93" i="2"/>
  <c r="E92" i="2"/>
  <c r="E70" i="2"/>
  <c r="E71" i="2"/>
  <c r="E72" i="2"/>
  <c r="E73" i="2"/>
  <c r="E74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69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51" i="2"/>
  <c r="E49" i="2"/>
  <c r="E48" i="2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2" i="5"/>
  <c r="E43" i="2"/>
  <c r="E42" i="2"/>
  <c r="E39" i="2"/>
  <c r="E38" i="2"/>
  <c r="E35" i="2"/>
  <c r="E34" i="2"/>
  <c r="E27" i="2"/>
  <c r="E30" i="2"/>
  <c r="E24" i="2"/>
  <c r="E111" i="2"/>
  <c r="E112" i="2"/>
  <c r="E110" i="2"/>
  <c r="E14" i="2" l="1"/>
  <c r="E15" i="2"/>
  <c r="E16" i="2"/>
  <c r="E13" i="2"/>
  <c r="E8" i="2"/>
  <c r="E9" i="2"/>
  <c r="E10" i="2"/>
  <c r="E7" i="2"/>
  <c r="E3" i="2"/>
  <c r="E4" i="2"/>
  <c r="E2" i="2"/>
  <c r="D79" i="2"/>
  <c r="D29" i="2"/>
  <c r="L414" i="3"/>
  <c r="I414" i="3"/>
  <c r="J414" i="3" s="1"/>
  <c r="F414" i="3"/>
  <c r="H414" i="3" s="1"/>
  <c r="L413" i="3"/>
  <c r="I413" i="3"/>
  <c r="J413" i="3" s="1"/>
  <c r="F413" i="3"/>
  <c r="H413" i="3" s="1"/>
  <c r="L410" i="3"/>
  <c r="I410" i="3"/>
  <c r="J410" i="3" s="1"/>
  <c r="E410" i="3"/>
  <c r="F410" i="3" s="1"/>
  <c r="H410" i="3" s="1"/>
  <c r="L409" i="3"/>
  <c r="I409" i="3"/>
  <c r="J409" i="3" s="1"/>
  <c r="E409" i="3"/>
  <c r="F409" i="3" s="1"/>
  <c r="H409" i="3" s="1"/>
  <c r="E408" i="3"/>
  <c r="F408" i="3" s="1"/>
  <c r="G408" i="3" s="1"/>
  <c r="E407" i="3"/>
  <c r="F407" i="3" s="1"/>
  <c r="G407" i="3" s="1"/>
  <c r="L406" i="3"/>
  <c r="I406" i="3"/>
  <c r="J406" i="3" s="1"/>
  <c r="E406" i="3"/>
  <c r="F406" i="3" s="1"/>
  <c r="H406" i="3" s="1"/>
  <c r="L405" i="3"/>
  <c r="I405" i="3"/>
  <c r="J405" i="3" s="1"/>
  <c r="E405" i="3"/>
  <c r="F405" i="3" s="1"/>
  <c r="H405" i="3" s="1"/>
  <c r="E404" i="3"/>
  <c r="F404" i="3" s="1"/>
  <c r="G404" i="3" s="1"/>
  <c r="E403" i="3"/>
  <c r="F403" i="3" s="1"/>
  <c r="G403" i="3" s="1"/>
  <c r="L402" i="3"/>
  <c r="I402" i="3"/>
  <c r="J402" i="3" s="1"/>
  <c r="E402" i="3"/>
  <c r="F402" i="3" s="1"/>
  <c r="H402" i="3" s="1"/>
  <c r="E401" i="3"/>
  <c r="F401" i="3" s="1"/>
  <c r="G401" i="3" s="1"/>
  <c r="E400" i="3"/>
  <c r="F400" i="3" s="1"/>
  <c r="G400" i="3" s="1"/>
  <c r="E399" i="3"/>
  <c r="F399" i="3" s="1"/>
  <c r="G399" i="3" s="1"/>
  <c r="E398" i="3"/>
  <c r="F398" i="3" s="1"/>
  <c r="G398" i="3" s="1"/>
  <c r="E397" i="3"/>
  <c r="F397" i="3" s="1"/>
  <c r="H397" i="3" s="1"/>
  <c r="E396" i="3"/>
  <c r="F396" i="3" s="1"/>
  <c r="G396" i="3" s="1"/>
  <c r="L395" i="3"/>
  <c r="I395" i="3"/>
  <c r="J395" i="3" s="1"/>
  <c r="E395" i="3"/>
  <c r="F395" i="3" s="1"/>
  <c r="H395" i="3" s="1"/>
  <c r="L394" i="3"/>
  <c r="I394" i="3"/>
  <c r="J394" i="3" s="1"/>
  <c r="E394" i="3"/>
  <c r="F394" i="3" s="1"/>
  <c r="H394" i="3" s="1"/>
  <c r="L393" i="3"/>
  <c r="I393" i="3"/>
  <c r="J393" i="3" s="1"/>
  <c r="E393" i="3"/>
  <c r="F393" i="3" s="1"/>
  <c r="H393" i="3" s="1"/>
  <c r="E392" i="3"/>
  <c r="F392" i="3" s="1"/>
  <c r="G392" i="3" s="1"/>
  <c r="E391" i="3"/>
  <c r="F391" i="3" s="1"/>
  <c r="H391" i="3" s="1"/>
  <c r="L390" i="3"/>
  <c r="O390" i="3" s="1"/>
  <c r="I390" i="3"/>
  <c r="J390" i="3" s="1"/>
  <c r="E390" i="3"/>
  <c r="F390" i="3" s="1"/>
  <c r="H390" i="3" s="1"/>
  <c r="L384" i="3"/>
  <c r="I384" i="3"/>
  <c r="J384" i="3" s="1"/>
  <c r="E384" i="3"/>
  <c r="F384" i="3" s="1"/>
  <c r="H384" i="3" s="1"/>
  <c r="L383" i="3"/>
  <c r="I383" i="3"/>
  <c r="J383" i="3" s="1"/>
  <c r="E383" i="3"/>
  <c r="F383" i="3" s="1"/>
  <c r="H383" i="3" s="1"/>
  <c r="L382" i="3"/>
  <c r="I382" i="3"/>
  <c r="J382" i="3" s="1"/>
  <c r="E382" i="3"/>
  <c r="F382" i="3" s="1"/>
  <c r="H382" i="3" s="1"/>
  <c r="L381" i="3"/>
  <c r="I381" i="3"/>
  <c r="J381" i="3" s="1"/>
  <c r="E381" i="3"/>
  <c r="F381" i="3" s="1"/>
  <c r="H381" i="3" s="1"/>
  <c r="E380" i="3"/>
  <c r="F380" i="3" s="1"/>
  <c r="G380" i="3" s="1"/>
  <c r="E379" i="3"/>
  <c r="F379" i="3" s="1"/>
  <c r="G379" i="3" s="1"/>
  <c r="L378" i="3"/>
  <c r="M378" i="3" s="1"/>
  <c r="I378" i="3"/>
  <c r="J378" i="3" s="1"/>
  <c r="E378" i="3"/>
  <c r="F378" i="3" s="1"/>
  <c r="H378" i="3" s="1"/>
  <c r="E377" i="3"/>
  <c r="F377" i="3" s="1"/>
  <c r="G377" i="3" s="1"/>
  <c r="E376" i="3"/>
  <c r="F376" i="3" s="1"/>
  <c r="G376" i="3" s="1"/>
  <c r="E375" i="3"/>
  <c r="F375" i="3" s="1"/>
  <c r="G375" i="3" s="1"/>
  <c r="L374" i="3"/>
  <c r="I374" i="3"/>
  <c r="J374" i="3" s="1"/>
  <c r="E374" i="3"/>
  <c r="F374" i="3" s="1"/>
  <c r="H374" i="3" s="1"/>
  <c r="E373" i="3"/>
  <c r="F373" i="3" s="1"/>
  <c r="G373" i="3" s="1"/>
  <c r="E372" i="3"/>
  <c r="F372" i="3" s="1"/>
  <c r="G372" i="3" s="1"/>
  <c r="L371" i="3"/>
  <c r="I371" i="3"/>
  <c r="J371" i="3" s="1"/>
  <c r="E371" i="3"/>
  <c r="F371" i="3" s="1"/>
  <c r="H371" i="3" s="1"/>
  <c r="L370" i="3"/>
  <c r="I370" i="3"/>
  <c r="J370" i="3" s="1"/>
  <c r="E370" i="3"/>
  <c r="F370" i="3" s="1"/>
  <c r="H370" i="3" s="1"/>
  <c r="F369" i="3"/>
  <c r="G369" i="3" s="1"/>
  <c r="F368" i="3"/>
  <c r="G368" i="3" s="1"/>
  <c r="F367" i="3"/>
  <c r="G367" i="3" s="1"/>
  <c r="F366" i="3"/>
  <c r="G366" i="3" s="1"/>
  <c r="F365" i="3"/>
  <c r="G365" i="3" s="1"/>
  <c r="F364" i="3"/>
  <c r="G364" i="3" s="1"/>
  <c r="F363" i="3"/>
  <c r="G363" i="3" s="1"/>
  <c r="F362" i="3"/>
  <c r="G362" i="3" s="1"/>
  <c r="F361" i="3"/>
  <c r="G361" i="3" s="1"/>
  <c r="L359" i="3"/>
  <c r="I359" i="3"/>
  <c r="J359" i="3" s="1"/>
  <c r="L358" i="3"/>
  <c r="M358" i="3" s="1"/>
  <c r="I358" i="3"/>
  <c r="J358" i="3" s="1"/>
  <c r="E358" i="3"/>
  <c r="H358" i="3" s="1"/>
  <c r="L357" i="3"/>
  <c r="M357" i="3" s="1"/>
  <c r="I357" i="3"/>
  <c r="J357" i="3" s="1"/>
  <c r="E357" i="3"/>
  <c r="H357" i="3" s="1"/>
  <c r="O353" i="3"/>
  <c r="L339" i="3"/>
  <c r="M339" i="3" s="1"/>
  <c r="L336" i="3"/>
  <c r="I336" i="3"/>
  <c r="J336" i="3" s="1"/>
  <c r="F336" i="3"/>
  <c r="L332" i="3"/>
  <c r="I332" i="3"/>
  <c r="J332" i="3" s="1"/>
  <c r="F332" i="3"/>
  <c r="L331" i="3"/>
  <c r="L351" i="3" s="1"/>
  <c r="M351" i="3" s="1"/>
  <c r="I331" i="3"/>
  <c r="J331" i="3" s="1"/>
  <c r="F331" i="3"/>
  <c r="L330" i="3"/>
  <c r="M330" i="3" s="1"/>
  <c r="D96" i="2" s="1"/>
  <c r="F96" i="2" s="1"/>
  <c r="I330" i="3"/>
  <c r="J330" i="3" s="1"/>
  <c r="F330" i="3"/>
  <c r="L329" i="3"/>
  <c r="I329" i="3"/>
  <c r="J329" i="3" s="1"/>
  <c r="F329" i="3"/>
  <c r="L327" i="3"/>
  <c r="M327" i="3" s="1"/>
  <c r="D19" i="2" s="1"/>
  <c r="I327" i="3"/>
  <c r="J327" i="3" s="1"/>
  <c r="F327" i="3"/>
  <c r="L324" i="3"/>
  <c r="I324" i="3"/>
  <c r="J324" i="3" s="1"/>
  <c r="F324" i="3"/>
  <c r="L323" i="3"/>
  <c r="M323" i="3" s="1"/>
  <c r="D101" i="2" s="1"/>
  <c r="D102" i="2" s="1"/>
  <c r="I323" i="3"/>
  <c r="J323" i="3" s="1"/>
  <c r="F323" i="3"/>
  <c r="L322" i="3"/>
  <c r="M322" i="3" s="1"/>
  <c r="D97" i="2" s="1"/>
  <c r="D98" i="2" s="1"/>
  <c r="F98" i="2" s="1"/>
  <c r="I322" i="3"/>
  <c r="J322" i="3" s="1"/>
  <c r="F322" i="3"/>
  <c r="L321" i="3"/>
  <c r="L341" i="3" s="1"/>
  <c r="M341" i="3" s="1"/>
  <c r="I321" i="3"/>
  <c r="J321" i="3" s="1"/>
  <c r="F321" i="3"/>
  <c r="L319" i="3"/>
  <c r="I319" i="3"/>
  <c r="J319" i="3" s="1"/>
  <c r="F319" i="3"/>
  <c r="J313" i="3"/>
  <c r="K313" i="3" s="1"/>
  <c r="L313" i="3" s="1"/>
  <c r="J312" i="3"/>
  <c r="K312" i="3" s="1"/>
  <c r="L312" i="3" s="1"/>
  <c r="I309" i="3"/>
  <c r="J309" i="3" s="1"/>
  <c r="K309" i="3" s="1"/>
  <c r="L309" i="3" s="1"/>
  <c r="F309" i="3"/>
  <c r="I308" i="3"/>
  <c r="J308" i="3" s="1"/>
  <c r="K308" i="3" s="1"/>
  <c r="L308" i="3" s="1"/>
  <c r="F308" i="3"/>
  <c r="I307" i="3"/>
  <c r="J307" i="3" s="1"/>
  <c r="K307" i="3" s="1"/>
  <c r="L307" i="3" s="1"/>
  <c r="F307" i="3"/>
  <c r="I306" i="3"/>
  <c r="J306" i="3" s="1"/>
  <c r="K306" i="3" s="1"/>
  <c r="L306" i="3" s="1"/>
  <c r="F306" i="3"/>
  <c r="L281" i="3"/>
  <c r="I281" i="3"/>
  <c r="J281" i="3" s="1"/>
  <c r="L277" i="3"/>
  <c r="I277" i="3"/>
  <c r="J277" i="3" s="1"/>
  <c r="L274" i="3"/>
  <c r="I274" i="3"/>
  <c r="J274" i="3" s="1"/>
  <c r="F274" i="3"/>
  <c r="L273" i="3"/>
  <c r="I273" i="3"/>
  <c r="J273" i="3" s="1"/>
  <c r="F273" i="3"/>
  <c r="L262" i="3"/>
  <c r="I262" i="3"/>
  <c r="J262" i="3" s="1"/>
  <c r="L261" i="3"/>
  <c r="I261" i="3"/>
  <c r="J261" i="3" s="1"/>
  <c r="L260" i="3"/>
  <c r="I260" i="3"/>
  <c r="J260" i="3" s="1"/>
  <c r="F260" i="3"/>
  <c r="L259" i="3"/>
  <c r="O259" i="3" s="1"/>
  <c r="P259" i="3" s="1"/>
  <c r="I259" i="3"/>
  <c r="J259" i="3" s="1"/>
  <c r="F259" i="3"/>
  <c r="M255" i="3"/>
  <c r="I255" i="3"/>
  <c r="J255" i="3" s="1"/>
  <c r="M250" i="3"/>
  <c r="M247" i="3"/>
  <c r="I247" i="3"/>
  <c r="J247" i="3" s="1"/>
  <c r="M246" i="3"/>
  <c r="I246" i="3"/>
  <c r="J246" i="3" s="1"/>
  <c r="M245" i="3"/>
  <c r="I245" i="3"/>
  <c r="J245" i="3" s="1"/>
  <c r="M244" i="3"/>
  <c r="I244" i="3"/>
  <c r="J244" i="3" s="1"/>
  <c r="M240" i="3"/>
  <c r="I240" i="3"/>
  <c r="J240" i="3" s="1"/>
  <c r="M239" i="3"/>
  <c r="I239" i="3"/>
  <c r="J239" i="3" s="1"/>
  <c r="M238" i="3"/>
  <c r="I238" i="3"/>
  <c r="J238" i="3" s="1"/>
  <c r="M235" i="3"/>
  <c r="I235" i="3"/>
  <c r="J235" i="3" s="1"/>
  <c r="J250" i="3" s="1"/>
  <c r="M234" i="3"/>
  <c r="I234" i="3"/>
  <c r="J234" i="3" s="1"/>
  <c r="M231" i="3"/>
  <c r="I231" i="3"/>
  <c r="J231" i="3" s="1"/>
  <c r="M230" i="3"/>
  <c r="I230" i="3"/>
  <c r="J230" i="3" s="1"/>
  <c r="M229" i="3"/>
  <c r="I229" i="3"/>
  <c r="J229" i="3" s="1"/>
  <c r="M228" i="3"/>
  <c r="I228" i="3"/>
  <c r="J228" i="3" s="1"/>
  <c r="J227" i="3"/>
  <c r="M226" i="3"/>
  <c r="I226" i="3"/>
  <c r="J226" i="3" s="1"/>
  <c r="L220" i="3"/>
  <c r="I220" i="3"/>
  <c r="J220" i="3" s="1"/>
  <c r="F220" i="3"/>
  <c r="H220" i="3" s="1"/>
  <c r="L217" i="3"/>
  <c r="I217" i="3"/>
  <c r="J217" i="3" s="1"/>
  <c r="F217" i="3"/>
  <c r="H217" i="3" s="1"/>
  <c r="L214" i="3"/>
  <c r="I214" i="3"/>
  <c r="J214" i="3" s="1"/>
  <c r="F214" i="3"/>
  <c r="H214" i="3" s="1"/>
  <c r="L207" i="3"/>
  <c r="L205" i="3"/>
  <c r="F205" i="3"/>
  <c r="H205" i="3" s="1"/>
  <c r="L204" i="3"/>
  <c r="M204" i="3" s="1"/>
  <c r="F204" i="3"/>
  <c r="G204" i="3" s="1"/>
  <c r="I204" i="3" s="1"/>
  <c r="J204" i="3" s="1"/>
  <c r="L203" i="3"/>
  <c r="F203" i="3"/>
  <c r="H203" i="3" s="1"/>
  <c r="F199" i="3"/>
  <c r="G199" i="3" s="1"/>
  <c r="L198" i="3"/>
  <c r="I198" i="3"/>
  <c r="J198" i="3" s="1"/>
  <c r="F198" i="3"/>
  <c r="H198" i="3" s="1"/>
  <c r="F197" i="3"/>
  <c r="G197" i="3" s="1"/>
  <c r="L196" i="3"/>
  <c r="M196" i="3" s="1"/>
  <c r="I196" i="3"/>
  <c r="J196" i="3" s="1"/>
  <c r="F196" i="3"/>
  <c r="H196" i="3" s="1"/>
  <c r="L193" i="3"/>
  <c r="I193" i="3"/>
  <c r="J193" i="3" s="1"/>
  <c r="L190" i="3"/>
  <c r="I190" i="3"/>
  <c r="J190" i="3" s="1"/>
  <c r="L186" i="3"/>
  <c r="I186" i="3"/>
  <c r="J186" i="3" s="1"/>
  <c r="F186" i="3"/>
  <c r="H186" i="3" s="1"/>
  <c r="L185" i="3"/>
  <c r="M185" i="3" s="1"/>
  <c r="I185" i="3"/>
  <c r="J185" i="3" s="1"/>
  <c r="F185" i="3"/>
  <c r="H185" i="3" s="1"/>
  <c r="F184" i="3"/>
  <c r="G184" i="3" s="1"/>
  <c r="F183" i="3"/>
  <c r="G183" i="3" s="1"/>
  <c r="F182" i="3"/>
  <c r="H182" i="3" s="1"/>
  <c r="F181" i="3"/>
  <c r="H181" i="3" s="1"/>
  <c r="F180" i="3"/>
  <c r="G180" i="3" s="1"/>
  <c r="F179" i="3"/>
  <c r="G179" i="3" s="1"/>
  <c r="F178" i="3"/>
  <c r="H178" i="3" s="1"/>
  <c r="F177" i="3"/>
  <c r="H177" i="3" s="1"/>
  <c r="F176" i="3"/>
  <c r="G176" i="3" s="1"/>
  <c r="F175" i="3"/>
  <c r="G175" i="3" s="1"/>
  <c r="F174" i="3"/>
  <c r="H174" i="3" s="1"/>
  <c r="F173" i="3"/>
  <c r="H173" i="3" s="1"/>
  <c r="F172" i="3"/>
  <c r="H172" i="3" s="1"/>
  <c r="F171" i="3"/>
  <c r="H171" i="3" s="1"/>
  <c r="L165" i="3"/>
  <c r="M165" i="3" s="1"/>
  <c r="L164" i="3"/>
  <c r="M164" i="3" s="1"/>
  <c r="E164" i="3"/>
  <c r="F164" i="3" s="1"/>
  <c r="H164" i="3" s="1"/>
  <c r="L163" i="3"/>
  <c r="M163" i="3" s="1"/>
  <c r="E163" i="3"/>
  <c r="F163" i="3" s="1"/>
  <c r="H163" i="3" s="1"/>
  <c r="L149" i="3"/>
  <c r="I149" i="3"/>
  <c r="J149" i="3" s="1"/>
  <c r="E149" i="3"/>
  <c r="F149" i="3" s="1"/>
  <c r="H149" i="3" s="1"/>
  <c r="E148" i="3"/>
  <c r="F148" i="3" s="1"/>
  <c r="G148" i="3" s="1"/>
  <c r="I148" i="3" s="1"/>
  <c r="J148" i="3" s="1"/>
  <c r="L147" i="3"/>
  <c r="I147" i="3"/>
  <c r="J147" i="3" s="1"/>
  <c r="E147" i="3"/>
  <c r="F147" i="3" s="1"/>
  <c r="H147" i="3" s="1"/>
  <c r="L146" i="3"/>
  <c r="I146" i="3"/>
  <c r="J146" i="3" s="1"/>
  <c r="E146" i="3"/>
  <c r="F146" i="3" s="1"/>
  <c r="H146" i="3" s="1"/>
  <c r="E145" i="3"/>
  <c r="F145" i="3" s="1"/>
  <c r="G145" i="3" s="1"/>
  <c r="I145" i="3" s="1"/>
  <c r="J145" i="3" s="1"/>
  <c r="E144" i="3"/>
  <c r="F144" i="3" s="1"/>
  <c r="G144" i="3" s="1"/>
  <c r="I144" i="3" s="1"/>
  <c r="J144" i="3" s="1"/>
  <c r="L143" i="3"/>
  <c r="I143" i="3"/>
  <c r="J143" i="3" s="1"/>
  <c r="E143" i="3"/>
  <c r="F143" i="3" s="1"/>
  <c r="H143" i="3" s="1"/>
  <c r="E142" i="3"/>
  <c r="F142" i="3" s="1"/>
  <c r="G142" i="3" s="1"/>
  <c r="I142" i="3" s="1"/>
  <c r="J142" i="3" s="1"/>
  <c r="L141" i="3"/>
  <c r="M141" i="3" s="1"/>
  <c r="I141" i="3"/>
  <c r="J141" i="3" s="1"/>
  <c r="E141" i="3"/>
  <c r="F141" i="3" s="1"/>
  <c r="H141" i="3" s="1"/>
  <c r="L140" i="3"/>
  <c r="I140" i="3"/>
  <c r="J140" i="3" s="1"/>
  <c r="E140" i="3"/>
  <c r="F140" i="3" s="1"/>
  <c r="H140" i="3" s="1"/>
  <c r="L139" i="3"/>
  <c r="I139" i="3"/>
  <c r="J139" i="3" s="1"/>
  <c r="E139" i="3"/>
  <c r="F139" i="3" s="1"/>
  <c r="H139" i="3" s="1"/>
  <c r="L130" i="3"/>
  <c r="M130" i="3" s="1"/>
  <c r="I130" i="3"/>
  <c r="J130" i="3" s="1"/>
  <c r="F130" i="3"/>
  <c r="H130" i="3" s="1"/>
  <c r="L129" i="3"/>
  <c r="I129" i="3"/>
  <c r="J129" i="3" s="1"/>
  <c r="F129" i="3"/>
  <c r="H129" i="3" s="1"/>
  <c r="L126" i="3"/>
  <c r="M126" i="3" s="1"/>
  <c r="I126" i="3"/>
  <c r="J126" i="3" s="1"/>
  <c r="F126" i="3"/>
  <c r="H126" i="3" s="1"/>
  <c r="L125" i="3"/>
  <c r="I125" i="3"/>
  <c r="J125" i="3" s="1"/>
  <c r="F125" i="3"/>
  <c r="H125" i="3" s="1"/>
  <c r="L120" i="3"/>
  <c r="I120" i="3"/>
  <c r="J120" i="3" s="1"/>
  <c r="F120" i="3"/>
  <c r="H120" i="3" s="1"/>
  <c r="L113" i="3"/>
  <c r="I112" i="3"/>
  <c r="I111" i="3"/>
  <c r="F111" i="3"/>
  <c r="H111" i="3" s="1"/>
  <c r="I110" i="3"/>
  <c r="F110" i="3"/>
  <c r="I109" i="3"/>
  <c r="F109" i="3"/>
  <c r="H109" i="3" s="1"/>
  <c r="I108" i="3"/>
  <c r="F108" i="3"/>
  <c r="H108" i="3" s="1"/>
  <c r="I106" i="3"/>
  <c r="I105" i="3"/>
  <c r="F105" i="3"/>
  <c r="H105" i="3" s="1"/>
  <c r="I104" i="3"/>
  <c r="L103" i="3"/>
  <c r="I101" i="3"/>
  <c r="F101" i="3"/>
  <c r="H101" i="3" s="1"/>
  <c r="I100" i="3"/>
  <c r="F100" i="3"/>
  <c r="H100" i="3" s="1"/>
  <c r="L99" i="3"/>
  <c r="L97" i="3"/>
  <c r="L96" i="3"/>
  <c r="L95" i="3"/>
  <c r="I93" i="3"/>
  <c r="F93" i="3"/>
  <c r="H93" i="3" s="1"/>
  <c r="I92" i="3"/>
  <c r="F92" i="3"/>
  <c r="H92" i="3" s="1"/>
  <c r="F85" i="3"/>
  <c r="H85" i="3" s="1"/>
  <c r="M82" i="3"/>
  <c r="M81" i="3"/>
  <c r="I81" i="3"/>
  <c r="J81" i="3" s="1"/>
  <c r="F79" i="3"/>
  <c r="H79" i="3" s="1"/>
  <c r="F78" i="3"/>
  <c r="H78" i="3" s="1"/>
  <c r="L75" i="3"/>
  <c r="L74" i="3"/>
  <c r="I72" i="3"/>
  <c r="F72" i="3"/>
  <c r="H72" i="3" s="1"/>
  <c r="F71" i="3"/>
  <c r="H71" i="3" s="1"/>
  <c r="M65" i="3"/>
  <c r="M64" i="3"/>
  <c r="M63" i="3"/>
  <c r="M59" i="3"/>
  <c r="M58" i="3"/>
  <c r="M57" i="3"/>
  <c r="M56" i="3"/>
  <c r="M53" i="3"/>
  <c r="M52" i="3"/>
  <c r="M49" i="3"/>
  <c r="M48" i="3"/>
  <c r="L44" i="3"/>
  <c r="I44" i="3"/>
  <c r="J44" i="3" s="1"/>
  <c r="F44" i="3"/>
  <c r="H44" i="3" s="1"/>
  <c r="I43" i="3"/>
  <c r="I42" i="3"/>
  <c r="F42" i="3"/>
  <c r="H42" i="3" s="1"/>
  <c r="I41" i="3"/>
  <c r="F41" i="3"/>
  <c r="H41" i="3" s="1"/>
  <c r="I40" i="3"/>
  <c r="F40" i="3"/>
  <c r="H40" i="3" s="1"/>
  <c r="L39" i="3"/>
  <c r="I39" i="3"/>
  <c r="J39" i="3" s="1"/>
  <c r="I38" i="3"/>
  <c r="I37" i="3"/>
  <c r="F37" i="3"/>
  <c r="H37" i="3" s="1"/>
  <c r="I36" i="3"/>
  <c r="F36" i="3"/>
  <c r="H36" i="3" s="1"/>
  <c r="I35" i="3"/>
  <c r="F35" i="3"/>
  <c r="H35" i="3" s="1"/>
  <c r="I34" i="3"/>
  <c r="F34" i="3"/>
  <c r="H34" i="3" s="1"/>
  <c r="L33" i="3"/>
  <c r="I33" i="3"/>
  <c r="J33" i="3" s="1"/>
  <c r="I32" i="3"/>
  <c r="I31" i="3"/>
  <c r="I30" i="3"/>
  <c r="L29" i="3"/>
  <c r="I29" i="3"/>
  <c r="J29" i="3" s="1"/>
  <c r="F29" i="3"/>
  <c r="H29" i="3" s="1"/>
  <c r="F27" i="3"/>
  <c r="H27" i="3" s="1"/>
  <c r="F26" i="3"/>
  <c r="H26" i="3" s="1"/>
  <c r="I25" i="3"/>
  <c r="F25" i="3"/>
  <c r="H25" i="3" s="1"/>
  <c r="L24" i="3"/>
  <c r="M24" i="3" s="1"/>
  <c r="I24" i="3"/>
  <c r="J24" i="3" s="1"/>
  <c r="I23" i="3"/>
  <c r="I22" i="3"/>
  <c r="F22" i="3"/>
  <c r="H22" i="3" s="1"/>
  <c r="I21" i="3"/>
  <c r="F21" i="3"/>
  <c r="H21" i="3" s="1"/>
  <c r="I20" i="3"/>
  <c r="F20" i="3"/>
  <c r="H20" i="3" s="1"/>
  <c r="I19" i="3"/>
  <c r="F19" i="3"/>
  <c r="H19" i="3" s="1"/>
  <c r="L18" i="3"/>
  <c r="I18" i="3"/>
  <c r="J18" i="3" s="1"/>
  <c r="D89" i="2"/>
  <c r="D88" i="2"/>
  <c r="D87" i="2"/>
  <c r="D86" i="2"/>
  <c r="D85" i="2"/>
  <c r="D84" i="2"/>
  <c r="D83" i="2"/>
  <c r="D82" i="2"/>
  <c r="D81" i="2"/>
  <c r="D80" i="2"/>
  <c r="D78" i="2"/>
  <c r="D77" i="2"/>
  <c r="D74" i="2"/>
  <c r="D73" i="2"/>
  <c r="D72" i="2"/>
  <c r="D71" i="2"/>
  <c r="D70" i="2"/>
  <c r="D69" i="2"/>
  <c r="M299" i="4"/>
  <c r="M300" i="4"/>
  <c r="M301" i="4"/>
  <c r="M302" i="4"/>
  <c r="M303" i="4"/>
  <c r="M304" i="4"/>
  <c r="M305" i="4"/>
  <c r="M306" i="4"/>
  <c r="M307" i="4"/>
  <c r="M298" i="4"/>
  <c r="M274" i="3" l="1"/>
  <c r="D110" i="2" s="1"/>
  <c r="M260" i="3"/>
  <c r="D38" i="2"/>
  <c r="D39" i="2" s="1"/>
  <c r="D40" i="2" s="1"/>
  <c r="D41" i="2" s="1"/>
  <c r="F41" i="2" s="1"/>
  <c r="L344" i="3"/>
  <c r="M344" i="3" s="1"/>
  <c r="L343" i="3"/>
  <c r="M343" i="3" s="1"/>
  <c r="D27" i="2"/>
  <c r="D28" i="2"/>
  <c r="D30" i="2"/>
  <c r="D31" i="2" s="1"/>
  <c r="D32" i="2" s="1"/>
  <c r="D33" i="2" s="1"/>
  <c r="F33" i="2" s="1"/>
  <c r="D34" i="2"/>
  <c r="D35" i="2" s="1"/>
  <c r="D36" i="2" s="1"/>
  <c r="D37" i="2" s="1"/>
  <c r="F37" i="2" s="1"/>
  <c r="D42" i="2"/>
  <c r="D43" i="2" s="1"/>
  <c r="D44" i="2" s="1"/>
  <c r="D45" i="2" s="1"/>
  <c r="F45" i="2" s="1"/>
  <c r="D2" i="2"/>
  <c r="D3" i="2"/>
  <c r="L352" i="3"/>
  <c r="M352" i="3" s="1"/>
  <c r="D4" i="2"/>
  <c r="D24" i="2"/>
  <c r="D26" i="2"/>
  <c r="F40" i="2"/>
  <c r="F97" i="2"/>
  <c r="M75" i="3"/>
  <c r="M147" i="3"/>
  <c r="M383" i="3"/>
  <c r="M198" i="3"/>
  <c r="M331" i="3"/>
  <c r="D100" i="2" s="1"/>
  <c r="M39" i="3"/>
  <c r="D60" i="2"/>
  <c r="L350" i="3"/>
  <c r="M350" i="3" s="1"/>
  <c r="H204" i="3"/>
  <c r="M96" i="3"/>
  <c r="M306" i="3"/>
  <c r="M18" i="3"/>
  <c r="M308" i="3"/>
  <c r="M113" i="3"/>
  <c r="M309" i="3"/>
  <c r="D48" i="2"/>
  <c r="M277" i="3"/>
  <c r="M217" i="3"/>
  <c r="D7" i="2" s="1"/>
  <c r="D9" i="2" s="1"/>
  <c r="M190" i="3"/>
  <c r="M125" i="3"/>
  <c r="M149" i="3"/>
  <c r="M207" i="3"/>
  <c r="M220" i="3"/>
  <c r="D8" i="2" s="1"/>
  <c r="M312" i="3"/>
  <c r="D63" i="2"/>
  <c r="M44" i="3"/>
  <c r="M74" i="3"/>
  <c r="G203" i="3"/>
  <c r="I203" i="3" s="1"/>
  <c r="J203" i="3" s="1"/>
  <c r="M273" i="3"/>
  <c r="L347" i="3"/>
  <c r="M347" i="3" s="1"/>
  <c r="M382" i="3"/>
  <c r="M186" i="3"/>
  <c r="M120" i="3"/>
  <c r="G205" i="3"/>
  <c r="I205" i="3" s="1"/>
  <c r="J205" i="3" s="1"/>
  <c r="M262" i="3"/>
  <c r="M97" i="3"/>
  <c r="M370" i="3"/>
  <c r="M384" i="3"/>
  <c r="L349" i="3"/>
  <c r="M349" i="3" s="1"/>
  <c r="M33" i="3"/>
  <c r="M103" i="3"/>
  <c r="M307" i="3"/>
  <c r="M313" i="3"/>
  <c r="M329" i="3"/>
  <c r="D92" i="2" s="1"/>
  <c r="M129" i="3"/>
  <c r="M336" i="3"/>
  <c r="D21" i="2" s="1"/>
  <c r="D64" i="2"/>
  <c r="M140" i="3"/>
  <c r="M214" i="3"/>
  <c r="D10" i="2" s="1"/>
  <c r="M321" i="3"/>
  <c r="D93" i="2" s="1"/>
  <c r="D94" i="2" s="1"/>
  <c r="M143" i="3"/>
  <c r="M324" i="3"/>
  <c r="D105" i="2" s="1"/>
  <c r="D106" i="2" s="1"/>
  <c r="D59" i="2"/>
  <c r="M29" i="3"/>
  <c r="M99" i="3"/>
  <c r="M359" i="3"/>
  <c r="M203" i="3"/>
  <c r="M146" i="3"/>
  <c r="M205" i="3"/>
  <c r="M332" i="3"/>
  <c r="D104" i="2" s="1"/>
  <c r="L342" i="3"/>
  <c r="M342" i="3" s="1"/>
  <c r="M374" i="3"/>
  <c r="D62" i="2"/>
  <c r="M139" i="3"/>
  <c r="M281" i="3"/>
  <c r="M95" i="3"/>
  <c r="M193" i="3"/>
  <c r="M259" i="3"/>
  <c r="M319" i="3"/>
  <c r="D20" i="2" s="1"/>
  <c r="M371" i="3"/>
  <c r="D111" i="2" s="1"/>
  <c r="D112" i="2" s="1"/>
  <c r="M381" i="3"/>
  <c r="D65" i="2"/>
  <c r="D49" i="2"/>
  <c r="D66" i="2"/>
  <c r="M261" i="3"/>
  <c r="F44" i="2" l="1"/>
  <c r="F32" i="2"/>
  <c r="F36" i="2"/>
  <c r="D25" i="2"/>
  <c r="F25" i="2" s="1"/>
  <c r="D46" i="2"/>
  <c r="F46" i="2" s="1"/>
  <c r="D58" i="2"/>
  <c r="D15" i="2"/>
  <c r="D13" i="2"/>
  <c r="C111" i="2"/>
  <c r="C112" i="2"/>
  <c r="C110" i="2"/>
  <c r="C75" i="2"/>
  <c r="C49" i="2"/>
  <c r="C48" i="2"/>
  <c r="F84" i="2"/>
  <c r="F85" i="2"/>
  <c r="F86" i="2"/>
  <c r="F87" i="2"/>
  <c r="F88" i="2"/>
  <c r="F89" i="2"/>
  <c r="D38" i="7"/>
  <c r="E38" i="7"/>
  <c r="F38" i="7"/>
  <c r="F20" i="7" s="1"/>
  <c r="F21" i="7" s="1"/>
  <c r="F38" i="8"/>
  <c r="F20" i="8" s="1"/>
  <c r="F23" i="8" s="1"/>
  <c r="F38" i="6"/>
  <c r="F20" i="6" s="1"/>
  <c r="F21" i="6" s="1"/>
  <c r="F83" i="2" l="1"/>
  <c r="F110" i="2"/>
  <c r="F111" i="2"/>
  <c r="F112" i="2"/>
  <c r="H13" i="5" l="1"/>
  <c r="H14" i="5"/>
  <c r="H15" i="5"/>
  <c r="H16" i="5"/>
  <c r="H17" i="5"/>
  <c r="H29" i="5"/>
  <c r="H30" i="5"/>
  <c r="H31" i="5"/>
  <c r="H32" i="5"/>
  <c r="H33" i="5"/>
  <c r="D14" i="2"/>
  <c r="F54" i="2"/>
  <c r="F57" i="2"/>
  <c r="F61" i="2"/>
  <c r="F67" i="2"/>
  <c r="E19" i="2"/>
  <c r="E20" i="2"/>
  <c r="B21" i="2"/>
  <c r="D56" i="2"/>
  <c r="D55" i="2"/>
  <c r="D53" i="2"/>
  <c r="D52" i="2"/>
  <c r="D51" i="2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2" i="5"/>
  <c r="D76" i="2"/>
  <c r="D75" i="2"/>
  <c r="H21" i="2" l="1"/>
  <c r="I21" i="2"/>
  <c r="E21" i="2"/>
  <c r="H10" i="5"/>
  <c r="H8" i="5"/>
  <c r="H6" i="5"/>
  <c r="H9" i="5"/>
  <c r="H26" i="5"/>
  <c r="H34" i="5"/>
  <c r="H18" i="5"/>
  <c r="H5" i="5"/>
  <c r="H24" i="5"/>
  <c r="H35" i="5"/>
  <c r="H19" i="5"/>
  <c r="H2" i="5"/>
  <c r="H28" i="5"/>
  <c r="H12" i="5"/>
  <c r="H27" i="5"/>
  <c r="H11" i="5"/>
  <c r="H25" i="5"/>
  <c r="H23" i="5"/>
  <c r="H22" i="5"/>
  <c r="H21" i="5"/>
  <c r="H7" i="5"/>
  <c r="H36" i="5"/>
  <c r="H20" i="5"/>
  <c r="H4" i="5"/>
  <c r="F69" i="2"/>
  <c r="F81" i="2"/>
  <c r="F78" i="2"/>
  <c r="F82" i="2"/>
  <c r="F79" i="2"/>
  <c r="F71" i="2"/>
  <c r="F70" i="2"/>
  <c r="F72" i="2"/>
  <c r="F80" i="2"/>
  <c r="H3" i="5"/>
  <c r="F42" i="2"/>
  <c r="F92" i="2"/>
  <c r="F4" i="2"/>
  <c r="F26" i="2"/>
  <c r="F34" i="2"/>
  <c r="F29" i="2"/>
  <c r="F31" i="2"/>
  <c r="F43" i="2"/>
  <c r="F24" i="2"/>
  <c r="F35" i="2"/>
  <c r="F52" i="2"/>
  <c r="F73" i="2"/>
  <c r="F16" i="2"/>
  <c r="F27" i="2"/>
  <c r="F39" i="2"/>
  <c r="F74" i="2"/>
  <c r="F28" i="2"/>
  <c r="F38" i="2"/>
  <c r="F75" i="2"/>
  <c r="F76" i="2"/>
  <c r="F51" i="2"/>
  <c r="F53" i="2"/>
  <c r="F77" i="2"/>
  <c r="F30" i="2"/>
  <c r="F55" i="2"/>
  <c r="F3" i="2"/>
  <c r="F14" i="2"/>
  <c r="F56" i="2"/>
  <c r="F2" i="2"/>
  <c r="F66" i="2"/>
  <c r="F48" i="2"/>
  <c r="F62" i="2"/>
  <c r="F60" i="2"/>
  <c r="F59" i="2"/>
  <c r="F58" i="2"/>
  <c r="F104" i="2"/>
  <c r="F100" i="2"/>
  <c r="F20" i="2"/>
  <c r="F8" i="2"/>
  <c r="F10" i="2"/>
  <c r="F21" i="2" l="1"/>
  <c r="F19" i="2"/>
  <c r="F7" i="2"/>
  <c r="F9" i="2"/>
  <c r="F106" i="2"/>
  <c r="F105" i="2"/>
  <c r="F65" i="2"/>
  <c r="F94" i="2"/>
  <c r="F93" i="2"/>
  <c r="F102" i="2"/>
  <c r="F101" i="2"/>
  <c r="F49" i="2"/>
  <c r="F15" i="2"/>
  <c r="F13" i="2"/>
  <c r="F64" i="2"/>
  <c r="F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tc={44A318BB-6285-41B4-8474-5404684D75B8}</author>
    <author>tc={766F987F-AE35-460D-9842-23DFC4312D35}</author>
    <author>tc={460624C2-A3A9-4DD4-88D4-5802025199CB}</author>
    <author>tc={ABB4BDA3-4178-462A-9B0B-20688DE1D933}</author>
  </authors>
  <commentList>
    <comment ref="B48" authorId="0" shapeId="0" xr:uid="{44A318BB-6285-41B4-8474-5404684D75B8}">
      <text>
        <t>[Threaded comment]
Your version of Excel allows you to read this threaded comment; however, any edits to it will get removed if the file is opened in a newer version of Excel. Learn more: https://go.microsoft.com/fwlink/?linkid=870924
Comment:
    Breakage deposit = R 1000
Cleaning Deposit = R 1000
Storage Deposit = R 500</t>
      </text>
    </comment>
    <comment ref="B52" authorId="1" shapeId="0" xr:uid="{766F987F-AE35-460D-9842-23DFC4312D35}">
      <text>
        <t>[Threaded comment]
Your version of Excel allows you to read this threaded comment; however, any edits to it will get removed if the file is opened in a newer version of Excel. Learn more: https://go.microsoft.com/fwlink/?linkid=870924
Comment:
    Breakage deposit = R 1000
Cleaning Deposit = R 1000
Storage Deposit = R 500</t>
      </text>
    </comment>
    <comment ref="B56" authorId="2" shapeId="0" xr:uid="{460624C2-A3A9-4DD4-88D4-5802025199C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Breakage deposit = R 1000
Cleaning Deposit = R 1000
Storage Deposit = R 500
</t>
      </text>
    </comment>
    <comment ref="B62" authorId="3" shapeId="0" xr:uid="{ABB4BDA3-4178-462A-9B0B-20688DE1D93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Breakage deposit = R 1000
Cleaning Deposit = R 1000
Storage Deposit = R 500
</t>
      </text>
    </comment>
  </commentList>
</comments>
</file>

<file path=xl/sharedStrings.xml><?xml version="1.0" encoding="utf-8"?>
<sst xmlns="http://schemas.openxmlformats.org/spreadsheetml/2006/main" count="3774" uniqueCount="1227">
  <si>
    <t>Row Labels</t>
  </si>
  <si>
    <t>Tariff</t>
  </si>
  <si>
    <t xml:space="preserve">BE    </t>
  </si>
  <si>
    <t>BEB001</t>
  </si>
  <si>
    <t>BEBKVA</t>
  </si>
  <si>
    <t>BER001</t>
  </si>
  <si>
    <t>BE     Total</t>
  </si>
  <si>
    <t xml:space="preserve">BR    </t>
  </si>
  <si>
    <t>BRB001</t>
  </si>
  <si>
    <t>BRB002</t>
  </si>
  <si>
    <t>BRM001</t>
  </si>
  <si>
    <t>BRR001</t>
  </si>
  <si>
    <t>BR     Total</t>
  </si>
  <si>
    <t xml:space="preserve">BS    </t>
  </si>
  <si>
    <t>BSB001</t>
  </si>
  <si>
    <t>BSB002</t>
  </si>
  <si>
    <t>BSR001</t>
  </si>
  <si>
    <t>BSR002</t>
  </si>
  <si>
    <t>BS     Total</t>
  </si>
  <si>
    <t xml:space="preserve">BW    </t>
  </si>
  <si>
    <t>BWB001</t>
  </si>
  <si>
    <t>BWR001</t>
  </si>
  <si>
    <t>BW     Total</t>
  </si>
  <si>
    <t>ELB001</t>
  </si>
  <si>
    <t>ELI001</t>
  </si>
  <si>
    <t>ELI002</t>
  </si>
  <si>
    <t>ELI003</t>
  </si>
  <si>
    <t>ELI004</t>
  </si>
  <si>
    <t>ELM001</t>
  </si>
  <si>
    <t>ELR001</t>
  </si>
  <si>
    <t>EL     Total</t>
  </si>
  <si>
    <t xml:space="preserve">SE    </t>
  </si>
  <si>
    <t>SEB001</t>
  </si>
  <si>
    <t>SEB002</t>
  </si>
  <si>
    <t>SE     Total</t>
  </si>
  <si>
    <t xml:space="preserve">SU    </t>
  </si>
  <si>
    <t>SUMED1</t>
  </si>
  <si>
    <t>SUMED2</t>
  </si>
  <si>
    <t>SUMED3</t>
  </si>
  <si>
    <t>SUMED4</t>
  </si>
  <si>
    <t>SUMED5</t>
  </si>
  <si>
    <t>SUMED6</t>
  </si>
  <si>
    <t>SUVAC1</t>
  </si>
  <si>
    <t>SUVAC3</t>
  </si>
  <si>
    <t>SU     Total</t>
  </si>
  <si>
    <t>VABCOM</t>
  </si>
  <si>
    <t>VAB001</t>
  </si>
  <si>
    <t>VAFAAG</t>
  </si>
  <si>
    <t>VAF002</t>
  </si>
  <si>
    <t xml:space="preserve">VAFBC </t>
  </si>
  <si>
    <t>VAF003</t>
  </si>
  <si>
    <t>VAFRES</t>
  </si>
  <si>
    <t>VAF001</t>
  </si>
  <si>
    <t>VAGOVP</t>
  </si>
  <si>
    <t>VAG001</t>
  </si>
  <si>
    <t xml:space="preserve">VAIND </t>
  </si>
  <si>
    <t>VAI001</t>
  </si>
  <si>
    <t xml:space="preserve">VAMUN </t>
  </si>
  <si>
    <t>VAZERO</t>
  </si>
  <si>
    <t xml:space="preserve">VAPSI </t>
  </si>
  <si>
    <t>VAPS01</t>
  </si>
  <si>
    <t>VARESD</t>
  </si>
  <si>
    <t>VAR001</t>
  </si>
  <si>
    <t>VARESV</t>
  </si>
  <si>
    <t>VARV01</t>
  </si>
  <si>
    <t>VASHAG</t>
  </si>
  <si>
    <t>VASH02</t>
  </si>
  <si>
    <t>VASHBC</t>
  </si>
  <si>
    <t>VASH03</t>
  </si>
  <si>
    <t xml:space="preserve">WA    </t>
  </si>
  <si>
    <t>WAB001</t>
  </si>
  <si>
    <t>WAR001</t>
  </si>
  <si>
    <t>WAR002</t>
  </si>
  <si>
    <t>WA     Total</t>
  </si>
  <si>
    <t>Amount</t>
  </si>
  <si>
    <t>System Tariff</t>
  </si>
  <si>
    <t>Difference</t>
  </si>
  <si>
    <t>Business KWH</t>
  </si>
  <si>
    <t>Step 1</t>
  </si>
  <si>
    <t>KVA Demand</t>
  </si>
  <si>
    <t>KVA Energy</t>
  </si>
  <si>
    <t>ELR002</t>
  </si>
  <si>
    <t>Step 2</t>
  </si>
  <si>
    <t>Step 3</t>
  </si>
  <si>
    <t>Step 4</t>
  </si>
  <si>
    <t>1000932|JC.SNYMAN</t>
  </si>
  <si>
    <t>1003217|N.M.Hattingh</t>
  </si>
  <si>
    <t>1011357|P.C.O.Neill</t>
  </si>
  <si>
    <t>|</t>
  </si>
  <si>
    <t xml:space="preserve">1000830|VAN AS </t>
  </si>
  <si>
    <t>1011311|J.A.V.Voster</t>
  </si>
  <si>
    <t>SUMED7</t>
  </si>
  <si>
    <t>SEWERAGE WARRENTON VACUUM FIRST EXTRACTION</t>
  </si>
  <si>
    <t>SUVAC2</t>
  </si>
  <si>
    <t>SEWERAGE WARRENTON VACCUUM SECOND EXTRACTION</t>
  </si>
  <si>
    <t>SUVAC4</t>
  </si>
  <si>
    <t>SEWERAGE SUCTION OUTSIDE MUNICIPAL AREA</t>
  </si>
  <si>
    <t>SUVAC5</t>
  </si>
  <si>
    <t>SEWERAGE VACCUUMS HOSPITAL WEEKDAYS</t>
  </si>
  <si>
    <t>SUVAC6</t>
  </si>
  <si>
    <t>SEWERAGE VACCUUM HOSPITAL WEEKENDS,PUBL HOL &amp; A/H</t>
  </si>
  <si>
    <t>SUVAC7</t>
  </si>
  <si>
    <t>SEWERAGE BLOCKED DRAINS DURING HOURS</t>
  </si>
  <si>
    <t>SUVAC8</t>
  </si>
  <si>
    <t>SEWERAGE VACCUUM BUSINESS</t>
  </si>
  <si>
    <t>SUVAC9</t>
  </si>
  <si>
    <t>SEWERAGE BLOCKED DRAINS AFTER HOURS</t>
  </si>
  <si>
    <t>SUHOUS</t>
  </si>
  <si>
    <t>VASH01</t>
  </si>
  <si>
    <t>Reconnection</t>
  </si>
  <si>
    <t>RECOEL</t>
  </si>
  <si>
    <t>RECOWA</t>
  </si>
  <si>
    <t>RECOWE</t>
  </si>
  <si>
    <t>IN_TARIFF_TYPE</t>
  </si>
  <si>
    <t>IN_TAR_CODE</t>
  </si>
  <si>
    <t>IN DESCRIPTION</t>
  </si>
  <si>
    <t>Prime Lending Rate</t>
  </si>
  <si>
    <t>Addition of Sec 9(a) of MLM Credit Control</t>
  </si>
  <si>
    <t>IN</t>
  </si>
  <si>
    <t>001</t>
  </si>
  <si>
    <t>INTEREST ON ARREARS</t>
  </si>
  <si>
    <t>ZERO INTEREST</t>
  </si>
  <si>
    <t>BCOM</t>
  </si>
  <si>
    <t>INTEREST-BUSINESS AND COMMERCIAL PROPERTIES</t>
  </si>
  <si>
    <t>BE</t>
  </si>
  <si>
    <t>INTEREST - BASIC ELEC</t>
  </si>
  <si>
    <t>BR</t>
  </si>
  <si>
    <t>INTEREST - BASIC REFUSE</t>
  </si>
  <si>
    <t>BS</t>
  </si>
  <si>
    <t>INTERERS - BASIC SEWER</t>
  </si>
  <si>
    <t>BW</t>
  </si>
  <si>
    <t>INTEREST - BASIC WATER</t>
  </si>
  <si>
    <t>EL</t>
  </si>
  <si>
    <t>INTEREST - ELECTRICITY</t>
  </si>
  <si>
    <t>FAAG</t>
  </si>
  <si>
    <t>INTEREST-FARM PROPERTIES - AGRI PURPOSE</t>
  </si>
  <si>
    <t>FBC</t>
  </si>
  <si>
    <t>INTEREST-FARMS - BUS &amp; COMMERCIAL PURPOSE</t>
  </si>
  <si>
    <t>FIND</t>
  </si>
  <si>
    <t>INTEREST-FARMS - INDUSTRIAL PURPOSES</t>
  </si>
  <si>
    <t>FOIS</t>
  </si>
  <si>
    <t>INTEREST-FORMAL AND INFORMAL SETTLEMENTS</t>
  </si>
  <si>
    <t>FRES</t>
  </si>
  <si>
    <t>INTEREST-FARMS  - RESIDENTIAL PROPERTIES</t>
  </si>
  <si>
    <t>GOVN</t>
  </si>
  <si>
    <t>INTEREST-STATE-OWNED PROPERTIES - NATIONAL</t>
  </si>
  <si>
    <t>GOVP</t>
  </si>
  <si>
    <t>INTEREST-STATE-OWNED PROPERTIES - PROVINCIAL</t>
  </si>
  <si>
    <t>IND</t>
  </si>
  <si>
    <t>INTEREST-INDUSTRIAL PROPERTIES</t>
  </si>
  <si>
    <t>MIN</t>
  </si>
  <si>
    <t>INTEREST-MINING PROPERTIES</t>
  </si>
  <si>
    <t>MUN</t>
  </si>
  <si>
    <t>INTEREST-MUNICIPAL PROPERTIES</t>
  </si>
  <si>
    <t>NMON</t>
  </si>
  <si>
    <t>INTEREST-NATIONAL MONUMENT PROPERTIES</t>
  </si>
  <si>
    <t>PBO</t>
  </si>
  <si>
    <t>INTEREST-PUBLIC BENEFIT ORGANISATIONS</t>
  </si>
  <si>
    <t>PROT</t>
  </si>
  <si>
    <t>INTEREST-PROTECTED AREAS</t>
  </si>
  <si>
    <t>PSI</t>
  </si>
  <si>
    <t>INTEREST-PUBLIC SERVICE INFRASTRUCTURE</t>
  </si>
  <si>
    <t>PTWN</t>
  </si>
  <si>
    <t>INTEREST-PRIVATELY OWNED TOWNS</t>
  </si>
  <si>
    <t>RESD</t>
  </si>
  <si>
    <t>INTEREST-RESIDENTIAL PROPERTIES - DEVELOPE</t>
  </si>
  <si>
    <t>RESV</t>
  </si>
  <si>
    <t>INTEREST-RESIDENTIAL PROPERTIES - VACANT</t>
  </si>
  <si>
    <t>RF</t>
  </si>
  <si>
    <t>INTEREST - REFUSE</t>
  </si>
  <si>
    <t>SE</t>
  </si>
  <si>
    <t>INTEREST SEWER</t>
  </si>
  <si>
    <t>SHAG</t>
  </si>
  <si>
    <t>INTEREST-SMALL HOLDINGS - AGRI PURPOSES</t>
  </si>
  <si>
    <t>SHBC</t>
  </si>
  <si>
    <t>INTEREST-SMALL HOLDINGS - BUSINESS AND COM</t>
  </si>
  <si>
    <t>SHIN</t>
  </si>
  <si>
    <t>INTEREST-SMALL HOLDINGS - INDUSTRIAL PURPO</t>
  </si>
  <si>
    <t>SHRE</t>
  </si>
  <si>
    <t>INTEREST-SMALL HOLDINGS - RESIDENTIAL PURP</t>
  </si>
  <si>
    <t>STL</t>
  </si>
  <si>
    <t>INTEREST-STATE TRUST LAND</t>
  </si>
  <si>
    <t>SU</t>
  </si>
  <si>
    <t>INTEREST - SUNDRY SERVICES</t>
  </si>
  <si>
    <t>VA</t>
  </si>
  <si>
    <t>INTEREST - RATES</t>
  </si>
  <si>
    <t>WA</t>
  </si>
  <si>
    <t>INTEREST - WATER</t>
  </si>
  <si>
    <t>MAGARENG MUNICIPALITY</t>
  </si>
  <si>
    <t>RATES AND TAXES</t>
  </si>
  <si>
    <t>2016/2017</t>
  </si>
  <si>
    <t>2017/2018</t>
  </si>
  <si>
    <t>2018/2019</t>
  </si>
  <si>
    <t>2019/2020</t>
  </si>
  <si>
    <t>2021/2022</t>
  </si>
  <si>
    <t>2022/2023</t>
  </si>
  <si>
    <t>2023/2024</t>
  </si>
  <si>
    <t>2024/2025</t>
  </si>
  <si>
    <t>2025/2026</t>
  </si>
  <si>
    <t>(4,5%)</t>
  </si>
  <si>
    <t>HALLS</t>
  </si>
  <si>
    <t>2008/2009</t>
  </si>
  <si>
    <t>Normal Tariff (Weddings etc)</t>
  </si>
  <si>
    <t>Mornings</t>
  </si>
  <si>
    <t>07:00 - 13:00</t>
  </si>
  <si>
    <t>Afternoons</t>
  </si>
  <si>
    <t>13:00 - 18:00</t>
  </si>
  <si>
    <t>Evenings</t>
  </si>
  <si>
    <t>18:00 - 24:00</t>
  </si>
  <si>
    <t>Pas Midnight</t>
  </si>
  <si>
    <t>24:00 -</t>
  </si>
  <si>
    <t>Charity,educational,cultural and sport</t>
  </si>
  <si>
    <t>Deposit payable in advance with booking</t>
  </si>
  <si>
    <t>Buildingplan Fees : Residential</t>
  </si>
  <si>
    <t>New Buildings</t>
  </si>
  <si>
    <t>Larger than100 m²</t>
  </si>
  <si>
    <t>Smaller than 100 m²</t>
  </si>
  <si>
    <t>New extentions</t>
  </si>
  <si>
    <t>Larger than 50 m²</t>
  </si>
  <si>
    <t>Smaller than 50 m²</t>
  </si>
  <si>
    <t>Minor additions</t>
  </si>
  <si>
    <t>Buildingplan Fees : Businesses and Industrial</t>
  </si>
  <si>
    <t>Smaller than 75 m²</t>
  </si>
  <si>
    <t>75 m² - 200²</t>
  </si>
  <si>
    <t>New Extentions</t>
  </si>
  <si>
    <t>Larger than 25 m²</t>
  </si>
  <si>
    <t>Smaller than 25 m²</t>
  </si>
  <si>
    <t>Swimming pools</t>
  </si>
  <si>
    <t>Buildings</t>
  </si>
  <si>
    <t>Larger than 100 m²</t>
  </si>
  <si>
    <t>Swimmingpools</t>
  </si>
  <si>
    <t>Building Rubble</t>
  </si>
  <si>
    <t>New Buildings Basic Charge</t>
  </si>
  <si>
    <t>?</t>
  </si>
  <si>
    <t>Larger than 100 m² R 30,00 per m²</t>
  </si>
  <si>
    <t>Smaller than 100 m² R 26,00 per m²</t>
  </si>
  <si>
    <t>Removal of building rubble etc</t>
  </si>
  <si>
    <t>Extensions Basic Charge</t>
  </si>
  <si>
    <t>Larger than 50 m² R 20,80 per m²</t>
  </si>
  <si>
    <t>Smaller than 50 m² R 20,80 per m²</t>
  </si>
  <si>
    <t>Minor additions R 15,00 per m²</t>
  </si>
  <si>
    <t>Rent of Municipal Vehicles</t>
  </si>
  <si>
    <t>Compressor</t>
  </si>
  <si>
    <t>Grader</t>
  </si>
  <si>
    <t>Tar equipment</t>
  </si>
  <si>
    <t>Front Loader</t>
  </si>
  <si>
    <t>Cement mixer</t>
  </si>
  <si>
    <t>R 50,00 per m² Standard</t>
  </si>
  <si>
    <t>Roller - large</t>
  </si>
  <si>
    <t>Roller - vibrator</t>
  </si>
  <si>
    <t>R 20,80 per m² Standard</t>
  </si>
  <si>
    <t>Wagon</t>
  </si>
  <si>
    <t>Tipper</t>
  </si>
  <si>
    <t>Water truck</t>
  </si>
  <si>
    <t>Air Drill</t>
  </si>
  <si>
    <t>Garden refuse</t>
  </si>
  <si>
    <t>Per load or part thereof</t>
  </si>
  <si>
    <t>Standard New Price</t>
  </si>
  <si>
    <t>Cleaning of blocked drains</t>
  </si>
  <si>
    <t>Per hour or part thereof</t>
  </si>
  <si>
    <t>After hours</t>
  </si>
  <si>
    <t>Cleaning of private erven</t>
  </si>
  <si>
    <t>Rugby Hall</t>
  </si>
  <si>
    <t>Normal tariff ( Weddings etc)</t>
  </si>
  <si>
    <r>
      <t xml:space="preserve">R 5,00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m² </t>
    </r>
    <r>
      <rPr>
        <sz val="10"/>
        <rFont val="Times New Roman"/>
        <family val="1"/>
      </rPr>
      <t>(Removal of waste included)</t>
    </r>
  </si>
  <si>
    <t>SEWERAGE</t>
  </si>
  <si>
    <t>Sewerage  per month</t>
  </si>
  <si>
    <t>Within municipal area</t>
  </si>
  <si>
    <t>Outside municipal area</t>
  </si>
  <si>
    <t>Saturdays, Sundays, public holidays and after hours</t>
  </si>
  <si>
    <t>Double the tariff</t>
  </si>
  <si>
    <t>Hospital</t>
  </si>
  <si>
    <t>Weekdays</t>
  </si>
  <si>
    <t>Businesses and schools</t>
  </si>
  <si>
    <t>Toilets</t>
  </si>
  <si>
    <t>Basins</t>
  </si>
  <si>
    <r>
      <t xml:space="preserve">fee of </t>
    </r>
    <r>
      <rPr>
        <b/>
        <sz val="10"/>
        <rFont val="Times New Roman"/>
        <family val="1"/>
      </rPr>
      <t>R350.00</t>
    </r>
    <r>
      <rPr>
        <sz val="10"/>
        <rFont val="Times New Roman"/>
        <family val="1"/>
      </rPr>
      <t xml:space="preserve"> will be charged.</t>
    </r>
  </si>
  <si>
    <t xml:space="preserve">Private calls (Staff only) </t>
  </si>
  <si>
    <t>Interest on arrea account</t>
  </si>
  <si>
    <t>Search Fees</t>
  </si>
  <si>
    <t>Accounts not on record</t>
  </si>
  <si>
    <t>Accounts on record</t>
  </si>
  <si>
    <t>Deeds records, Plans or details</t>
  </si>
  <si>
    <t>Tracing of abovementioned</t>
  </si>
  <si>
    <t>Pgotostats A4</t>
  </si>
  <si>
    <t>Photostats A3</t>
  </si>
  <si>
    <t>Send fax</t>
  </si>
  <si>
    <t>Receive fax</t>
  </si>
  <si>
    <t>Advertisement on noticeboard</t>
  </si>
  <si>
    <t>Per jaar/ per advertensiebord</t>
  </si>
  <si>
    <t>Posters</t>
  </si>
  <si>
    <t>REFUSE REMOVAL</t>
  </si>
  <si>
    <t>Households</t>
  </si>
  <si>
    <t>Posters per poster</t>
  </si>
  <si>
    <t>Once a week</t>
  </si>
  <si>
    <r>
      <t>Advertisement boards - R100 p m</t>
    </r>
    <r>
      <rPr>
        <sz val="10"/>
        <rFont val="Arial"/>
        <family val="2"/>
      </rPr>
      <t>²</t>
    </r>
  </si>
  <si>
    <t>Small businesses</t>
  </si>
  <si>
    <t>Twice a week</t>
  </si>
  <si>
    <t>ELECTRICITY</t>
  </si>
  <si>
    <t>Households. Sportsclubs, Chreches and smallholdings</t>
  </si>
  <si>
    <t>Basic charge</t>
  </si>
  <si>
    <t>Units - domestic low</t>
  </si>
  <si>
    <t>Subdivisions and Consolidations</t>
  </si>
  <si>
    <t>Units - domestic high</t>
  </si>
  <si>
    <t>Units</t>
  </si>
  <si>
    <t>All Excludung cost of adverts</t>
  </si>
  <si>
    <t>-</t>
  </si>
  <si>
    <t>Large consumers</t>
  </si>
  <si>
    <t>6.9 Proof of Residence</t>
  </si>
  <si>
    <t>KVA</t>
  </si>
  <si>
    <t>Availability Fee</t>
  </si>
  <si>
    <r>
      <t>Deposit</t>
    </r>
    <r>
      <rPr>
        <sz val="10"/>
        <rFont val="Times New Roman"/>
        <family val="1"/>
      </rPr>
      <t xml:space="preserve"> - Businesses</t>
    </r>
  </si>
  <si>
    <t>Households, sportclubs, chreches and small holdings</t>
  </si>
  <si>
    <t>Connection fees</t>
  </si>
  <si>
    <t>Cost plus 10% charge</t>
  </si>
  <si>
    <t>Replacement of connections</t>
  </si>
  <si>
    <t>Cost plus 10%</t>
  </si>
  <si>
    <t>Reconnection Fees</t>
  </si>
  <si>
    <t>Normal connection</t>
  </si>
  <si>
    <t>Non payment</t>
  </si>
  <si>
    <t>Testing of meters</t>
  </si>
  <si>
    <t>Deposit</t>
  </si>
  <si>
    <t>Refundable if meter is correct.</t>
  </si>
  <si>
    <t>Call outs</t>
  </si>
  <si>
    <t>Office hours</t>
  </si>
  <si>
    <t>Sundry</t>
  </si>
  <si>
    <t>Temporary Connections</t>
  </si>
  <si>
    <t>Inspection fees</t>
  </si>
  <si>
    <t>Inspection report</t>
  </si>
  <si>
    <t>Prepaid meters (R750 per meter)</t>
  </si>
  <si>
    <t>Per unit</t>
  </si>
  <si>
    <t>Damaging of meters</t>
  </si>
  <si>
    <t>WATER SERVICE</t>
  </si>
  <si>
    <t>Residential Conventional</t>
  </si>
  <si>
    <t>Indigent</t>
  </si>
  <si>
    <t>Pre-paid User</t>
  </si>
  <si>
    <t>Basic Charge</t>
  </si>
  <si>
    <t xml:space="preserve">     0 - 6 Kl</t>
  </si>
  <si>
    <t xml:space="preserve">     7 - 14 Kl</t>
  </si>
  <si>
    <t xml:space="preserve">     15 - 29 Kl</t>
  </si>
  <si>
    <t xml:space="preserve">     30 plus more Kl</t>
  </si>
  <si>
    <t>Businesses</t>
  </si>
  <si>
    <t xml:space="preserve">     30 and more Kl</t>
  </si>
  <si>
    <t>New connections</t>
  </si>
  <si>
    <t>2nd Meter on erf</t>
  </si>
  <si>
    <t>Availability fee</t>
  </si>
  <si>
    <r>
      <t xml:space="preserve">Deposit - </t>
    </r>
    <r>
      <rPr>
        <sz val="10"/>
        <rFont val="Times New Roman"/>
        <family val="1"/>
      </rPr>
      <t>Residential</t>
    </r>
  </si>
  <si>
    <t xml:space="preserve">                         -  Besighede</t>
  </si>
  <si>
    <t>Reconnection fee</t>
  </si>
  <si>
    <t>Depoit</t>
  </si>
  <si>
    <t>Refundable if meter is correct</t>
  </si>
  <si>
    <t>CEMETARY</t>
  </si>
  <si>
    <t>Municipality opens and fill grave</t>
  </si>
  <si>
    <t>Grave to 3 meter</t>
  </si>
  <si>
    <t>Double grave</t>
  </si>
  <si>
    <t>Self opening and filling of grave</t>
  </si>
  <si>
    <t>Erection of tombstone</t>
  </si>
  <si>
    <t>Single grave</t>
  </si>
  <si>
    <t>Reseving of grave</t>
  </si>
  <si>
    <t>Fees are payable in advance</t>
  </si>
  <si>
    <t>PROPERTY RATES</t>
  </si>
  <si>
    <t>Rates on erven</t>
  </si>
  <si>
    <t>Rates on improvements</t>
  </si>
  <si>
    <t>Residential on Market Value</t>
  </si>
  <si>
    <t>Business on Market Value</t>
  </si>
  <si>
    <t>State-Owned on Market Value</t>
  </si>
  <si>
    <t>Agricultural Holdings on Market Value</t>
  </si>
  <si>
    <t>Industrial</t>
  </si>
  <si>
    <t>PSI- Public Service Infrastructure</t>
  </si>
  <si>
    <t>PBO- Public Benefit Oganisations</t>
  </si>
  <si>
    <t>All residential properties with a market value of less than the amount</t>
  </si>
  <si>
    <r>
      <t xml:space="preserve">as annually determined by the municipality </t>
    </r>
    <r>
      <rPr>
        <b/>
        <sz val="10"/>
        <rFont val="Times New Roman"/>
        <family val="1"/>
      </rPr>
      <t>(R15,000)</t>
    </r>
    <r>
      <rPr>
        <sz val="10"/>
        <rFont val="Times New Roman"/>
        <family val="1"/>
      </rPr>
      <t xml:space="preserve"> are exempted</t>
    </r>
  </si>
  <si>
    <t>from paying rates.</t>
  </si>
  <si>
    <t>Property rates are payable before 30 September of the financial year.</t>
  </si>
  <si>
    <t>Arrangement can be made to pay it of in monthly installments after</t>
  </si>
  <si>
    <t>written application has been made.</t>
  </si>
  <si>
    <t>LIBRARY</t>
  </si>
  <si>
    <t>FINES</t>
  </si>
  <si>
    <t>Per book per week or part thereof</t>
  </si>
  <si>
    <t>Lost books</t>
  </si>
  <si>
    <t>10.3 Hospital &amp; Schools</t>
  </si>
  <si>
    <t xml:space="preserve">10.4 Businesses </t>
  </si>
  <si>
    <t>TARIFFS</t>
  </si>
  <si>
    <t>EXCLUDING VAT</t>
  </si>
  <si>
    <t>Increased by (5,3%)</t>
  </si>
  <si>
    <t>Proposed Tariff Increase</t>
  </si>
  <si>
    <t>1. RENTAL OF FACILITIES</t>
  </si>
  <si>
    <t>2020/2021</t>
  </si>
  <si>
    <t>1.1. HALLS</t>
  </si>
  <si>
    <t>1.1.1 Normal Tariff (Weddings etc)</t>
  </si>
  <si>
    <t>Past Midnight</t>
  </si>
  <si>
    <t>1.1.2 Charity,educational,cultural and sport</t>
  </si>
  <si>
    <t>1.1.3 Deposit payable in advance with booking</t>
  </si>
  <si>
    <t>1.2 RUGBY HALL</t>
  </si>
  <si>
    <t>1.2.1 Normal tariff ( Weddings etc)</t>
  </si>
  <si>
    <t>1.2.2 Charity,educational,cultural and sport</t>
  </si>
  <si>
    <t>1.2.3 Deposit payable in advance with booking</t>
  </si>
  <si>
    <t>2. BUILDING PLAN FEES</t>
  </si>
  <si>
    <t>2.1 Residential</t>
  </si>
  <si>
    <t>Extensions</t>
  </si>
  <si>
    <t>2. BUILDING PLAN FEES - continued</t>
  </si>
  <si>
    <t>2.2 Businesses and Industrial</t>
  </si>
  <si>
    <t>75 m² - 200m²</t>
  </si>
  <si>
    <t>2.3 Swimming pools</t>
  </si>
  <si>
    <t>3. REMOVAL OF GARDEN REFUSE AND BUILDING WASTE</t>
  </si>
  <si>
    <t>3.1 Building Rubble</t>
  </si>
  <si>
    <t>Tariff per load per 1 ton vehicle</t>
  </si>
  <si>
    <t>3.2 Garden refuse</t>
  </si>
  <si>
    <t>3.2.1 If garden refuse is removed from within the erven boundary</t>
  </si>
  <si>
    <t xml:space="preserve">     Tariff per load per 1 ton vehicle</t>
  </si>
  <si>
    <t xml:space="preserve">     Tariff per load with bigger vehicle</t>
  </si>
  <si>
    <t>3.2.2 If garden refuse is removed from outside the erven boundary</t>
  </si>
  <si>
    <t>4. CEMETARY</t>
  </si>
  <si>
    <t>4.1 Municipality opens and fill grave</t>
  </si>
  <si>
    <t>4.2 Self opening and filling of grave</t>
  </si>
  <si>
    <t>4.4 Reserving of grave</t>
  </si>
  <si>
    <t>Notice of funerals</t>
  </si>
  <si>
    <t>Three working days before funeral. If overtime is needed, the overtime will be paid by the estate.</t>
  </si>
  <si>
    <t xml:space="preserve">Funerals should not be held during weekends. If a funeral is held during a weekend an additional </t>
  </si>
  <si>
    <r>
      <t xml:space="preserve">fee of </t>
    </r>
    <r>
      <rPr>
        <b/>
        <sz val="10"/>
        <rFont val="Times New Roman"/>
        <family val="1"/>
      </rPr>
      <t>R500.00</t>
    </r>
    <r>
      <rPr>
        <sz val="10"/>
        <rFont val="Times New Roman"/>
        <family val="1"/>
      </rPr>
      <t xml:space="preserve"> will be charged.</t>
    </r>
  </si>
  <si>
    <t>All burial fees are payable in advance</t>
  </si>
  <si>
    <t>5. Communal Farms</t>
  </si>
  <si>
    <t>Grazing per lifestock head per Quarter</t>
  </si>
  <si>
    <t>Cows</t>
  </si>
  <si>
    <t>Sheep &amp; Goats</t>
  </si>
  <si>
    <t>Pigs</t>
  </si>
  <si>
    <t>6. FINANCES</t>
  </si>
  <si>
    <t>6.1 Look-up fees</t>
  </si>
  <si>
    <t>Tracing of above mentioned</t>
  </si>
  <si>
    <t>6.2 Photocopies</t>
  </si>
  <si>
    <t>Photostats A4</t>
  </si>
  <si>
    <t>6.3 Faxes</t>
  </si>
  <si>
    <t>6.4 Advertisement Boards</t>
  </si>
  <si>
    <t>Advertisement on notice board - per advertisement</t>
  </si>
  <si>
    <t>6.5 Clearance Certificates</t>
  </si>
  <si>
    <t>per certificate</t>
  </si>
  <si>
    <t>6.6 Valuation Certificates</t>
  </si>
  <si>
    <t>6.7 Land-Use Planning</t>
  </si>
  <si>
    <t>Re-Zoning applications</t>
  </si>
  <si>
    <t>up to 20 erven</t>
  </si>
  <si>
    <t>more than 20 erven : R100.00 plus R4.00 for each</t>
  </si>
  <si>
    <t xml:space="preserve">                                     erven additional to 20</t>
  </si>
  <si>
    <t>6.8 Banners</t>
  </si>
  <si>
    <t>Banner Fee</t>
  </si>
  <si>
    <t>Rig up of banners</t>
  </si>
  <si>
    <t>Take down of banners</t>
  </si>
  <si>
    <t>7. REFUSE REMOVAL</t>
  </si>
  <si>
    <t>7.1 Households - per Month</t>
  </si>
  <si>
    <t>Refuse removed once per week</t>
  </si>
  <si>
    <t>7.2 Businesses</t>
  </si>
  <si>
    <t>7.3 Businesses</t>
  </si>
  <si>
    <t>Refuse removed twice per week</t>
  </si>
  <si>
    <t>8. ELECTRICITY</t>
  </si>
  <si>
    <t>8.1 Households, Sportsclubs, Crèches and smallholdings</t>
  </si>
  <si>
    <t>Basic levy per month</t>
  </si>
  <si>
    <t>Units - kWh usage</t>
  </si>
  <si>
    <t>0 - 50 kWh</t>
  </si>
  <si>
    <t>51 - 350 kWh</t>
  </si>
  <si>
    <t>351 - 600 kWh</t>
  </si>
  <si>
    <t>&gt; - 600 kWh</t>
  </si>
  <si>
    <t>8.2 Businesses</t>
  </si>
  <si>
    <t>8.3 KVA consumers</t>
  </si>
  <si>
    <t>KVA usage per KVA</t>
  </si>
  <si>
    <t>8.4 Pre-Paid Electricity</t>
  </si>
  <si>
    <t>8.4.1 Pre-Paid Electricity Residential</t>
  </si>
  <si>
    <t>8.4.2 Pre-Paid Electricity Business</t>
  </si>
  <si>
    <t>8.5 Departmental Fees</t>
  </si>
  <si>
    <t>8.6 Consumer Deposits</t>
  </si>
  <si>
    <t>Businesses and all other users</t>
  </si>
  <si>
    <t>8.7 New Connections</t>
  </si>
  <si>
    <t>Cost of material</t>
  </si>
  <si>
    <t>Plus</t>
  </si>
  <si>
    <t>Cost of labour</t>
  </si>
  <si>
    <t>15% Administration Levy on labour and material</t>
  </si>
  <si>
    <t>8.8 Re-connection Fees</t>
  </si>
  <si>
    <t>Normal connection - New owner/tenant etc</t>
  </si>
  <si>
    <t>Due to Non payment</t>
  </si>
  <si>
    <t>8.9 Testing of meters</t>
  </si>
  <si>
    <t>Refundable if meter is incorrect.</t>
  </si>
  <si>
    <t>8.10 Meter Re-Readings</t>
  </si>
  <si>
    <t>Per application refundable if reading is incorrect</t>
  </si>
  <si>
    <t>8.11 Change of Connection</t>
  </si>
  <si>
    <t>Change from single phase to three phase</t>
  </si>
  <si>
    <r>
      <t xml:space="preserve">Business only - </t>
    </r>
    <r>
      <rPr>
        <b/>
        <sz val="10"/>
        <rFont val="Times New Roman"/>
        <family val="1"/>
      </rPr>
      <t>Direct Costs</t>
    </r>
    <r>
      <rPr>
        <sz val="10"/>
        <rFont val="Times New Roman"/>
        <family val="1"/>
      </rPr>
      <t>; +</t>
    </r>
  </si>
  <si>
    <t>15% Administration levy on Direct Costs</t>
  </si>
  <si>
    <t>8. ELECTRICITY - continued</t>
  </si>
  <si>
    <t>8.12 Additional Connections</t>
  </si>
  <si>
    <t>Residential single phase</t>
  </si>
  <si>
    <r>
      <rPr>
        <b/>
        <sz val="10"/>
        <rFont val="Times New Roman"/>
        <family val="1"/>
      </rPr>
      <t>R1,000</t>
    </r>
    <r>
      <rPr>
        <sz val="10"/>
        <rFont val="Times New Roman"/>
        <family val="1"/>
      </rPr>
      <t>; +</t>
    </r>
  </si>
  <si>
    <t>Direct Costs</t>
  </si>
  <si>
    <t>Business Single Phase</t>
  </si>
  <si>
    <t>Business Three Phase</t>
  </si>
  <si>
    <r>
      <rPr>
        <b/>
        <sz val="10"/>
        <rFont val="Times New Roman"/>
        <family val="1"/>
      </rPr>
      <t>R2,500</t>
    </r>
    <r>
      <rPr>
        <sz val="10"/>
        <rFont val="Times New Roman"/>
        <family val="1"/>
      </rPr>
      <t>; +</t>
    </r>
  </si>
  <si>
    <t>8.13 Call outs</t>
  </si>
  <si>
    <t>Office hours - (First callout)</t>
  </si>
  <si>
    <t>After hours and Saturdays (First callout)</t>
  </si>
  <si>
    <t>Sunday (First callout)</t>
  </si>
  <si>
    <t>Second callout on same fault</t>
  </si>
  <si>
    <t>8.14 Pre-Paid Meters</t>
  </si>
  <si>
    <t>Pre-paid Meter Single Phase - Actual Cost plus 15% Administration fee</t>
  </si>
  <si>
    <t>Pre-paid Meter Three Phase - Actual Cost plus 15% Administration fee</t>
  </si>
  <si>
    <t>9. WATER SERVICE</t>
  </si>
  <si>
    <t>9.1 Households</t>
  </si>
  <si>
    <t>9.2 Businesses</t>
  </si>
  <si>
    <t>9.3 Availability fee</t>
  </si>
  <si>
    <t>Per erven per month on erven that is not connected to the</t>
  </si>
  <si>
    <t>Municipality's network.</t>
  </si>
  <si>
    <t>9.4 Households Prepaid</t>
  </si>
  <si>
    <t>9.4 Business Prepaid</t>
  </si>
  <si>
    <t>9. WATER SERVICE - continued</t>
  </si>
  <si>
    <t>9.5 Consumer Deposits</t>
  </si>
  <si>
    <t>9.6 New Connections</t>
  </si>
  <si>
    <t>9.7 Re-connection Fees</t>
  </si>
  <si>
    <t>9.8 Testing of meters</t>
  </si>
  <si>
    <t>9.9 Meter Re-Readings</t>
  </si>
  <si>
    <t>9.10 Call outs</t>
  </si>
  <si>
    <t>10. SEWERAGE</t>
  </si>
  <si>
    <t>First Extraction for month</t>
  </si>
  <si>
    <t>Second Extraction for same month</t>
  </si>
  <si>
    <t>All additional extractions for the same month</t>
  </si>
  <si>
    <t>After hours : Per hour or part thereof</t>
  </si>
  <si>
    <t>Tel: (053) 497 3111</t>
  </si>
  <si>
    <t>Departement van die Stadstesourier</t>
  </si>
  <si>
    <t>Faks/Fax: (053) 497 4514</t>
  </si>
  <si>
    <t>Town Treasurers Department</t>
  </si>
  <si>
    <t>Posbus / P.O. Box 10</t>
  </si>
  <si>
    <t>WARRENTON, 8530</t>
  </si>
  <si>
    <t>Datum:  30/06/2023</t>
  </si>
  <si>
    <t>la</t>
  </si>
  <si>
    <t>LA HEALTH MEDICAL  SCHEME</t>
  </si>
  <si>
    <t>Continues-Members</t>
  </si>
  <si>
    <t xml:space="preserve"> </t>
  </si>
  <si>
    <t>20112140060EQMRCZZHO</t>
  </si>
  <si>
    <t xml:space="preserve">ELE </t>
  </si>
  <si>
    <t xml:space="preserve">   Bedrag</t>
  </si>
  <si>
    <t xml:space="preserve">Rekening Gedateer  </t>
  </si>
  <si>
    <t>Cont.Members</t>
  </si>
  <si>
    <t>Card nr.</t>
  </si>
  <si>
    <t>Initials &amp; Surname</t>
  </si>
  <si>
    <t>I.D.Number</t>
  </si>
  <si>
    <t>Member</t>
  </si>
  <si>
    <t>Council</t>
  </si>
  <si>
    <t>Total</t>
  </si>
  <si>
    <t>N.M.Hattingh</t>
  </si>
  <si>
    <t>501116 0062 081</t>
  </si>
  <si>
    <t>LA-ACTIVE</t>
  </si>
  <si>
    <t>ARREARS</t>
  </si>
  <si>
    <t>P.C.O.Neill</t>
  </si>
  <si>
    <t>LA-CORE</t>
  </si>
  <si>
    <t>J.A.V.Voster</t>
  </si>
  <si>
    <t>391109 5065 087</t>
  </si>
  <si>
    <t xml:space="preserve">Hereby certified that above mention information is correct  according to my knowledge and  that Amount is received. </t>
  </si>
  <si>
    <t>___________________</t>
  </si>
  <si>
    <t>_____________________</t>
  </si>
  <si>
    <t>_______________________</t>
  </si>
  <si>
    <t>Compiled By</t>
  </si>
  <si>
    <t>Verified By</t>
  </si>
  <si>
    <t>Approved By</t>
  </si>
  <si>
    <t>Date</t>
  </si>
  <si>
    <t>RECON OF MEDICAL AIDS OF RETIRED MEMBERS 2017-2018</t>
  </si>
  <si>
    <t>Member  contr</t>
  </si>
  <si>
    <t>Member paid</t>
  </si>
  <si>
    <t>Months</t>
  </si>
  <si>
    <t xml:space="preserve">ARREARS </t>
  </si>
  <si>
    <t>ARREARS 2017</t>
  </si>
  <si>
    <t>ARREARS 2018</t>
  </si>
  <si>
    <t>Janaury 2018</t>
  </si>
  <si>
    <t>Magareng</t>
  </si>
  <si>
    <t>Datum:  30/04/2019</t>
  </si>
  <si>
    <t>NM.HATTINGH</t>
  </si>
  <si>
    <t>PCO'NEILL</t>
  </si>
  <si>
    <t>JAV.VOSTER</t>
  </si>
  <si>
    <t>TOTAL</t>
  </si>
  <si>
    <t>BONITAS MEDICAL  SCHEME</t>
  </si>
  <si>
    <t xml:space="preserve">VAN AS </t>
  </si>
  <si>
    <r>
      <t xml:space="preserve">                 </t>
    </r>
    <r>
      <rPr>
        <b/>
        <sz val="8"/>
        <color indexed="8"/>
        <rFont val="Calibri"/>
        <family val="2"/>
      </rPr>
      <t>Date</t>
    </r>
  </si>
  <si>
    <t>Samwu Medical Aid</t>
  </si>
  <si>
    <t xml:space="preserve"> J.C. Snyman        </t>
  </si>
  <si>
    <t>JC.SNYMAN</t>
  </si>
  <si>
    <t>MAGARE</t>
  </si>
  <si>
    <t>BASIC ELECTRICITY BUSINESSES</t>
  </si>
  <si>
    <t>Y</t>
  </si>
  <si>
    <t>VATEL</t>
  </si>
  <si>
    <t>40311321380REZZZZZHO</t>
  </si>
  <si>
    <t>BASIC ELECTRICITY KVA USERS</t>
  </si>
  <si>
    <t>BASIC ELECTRICITY RESIDENTIAL/SPORT/CRECHE/SMALLHO</t>
  </si>
  <si>
    <t>BASIC REFUSE BUSINESS ONCE PER WEEK</t>
  </si>
  <si>
    <t>VATRF</t>
  </si>
  <si>
    <t>40231322031RRZZZZZHO</t>
  </si>
  <si>
    <t>BASIC REFUSE BUSINESS TWICE PER WEEK</t>
  </si>
  <si>
    <t>BASIC REFUSE MUNICIPAL</t>
  </si>
  <si>
    <t>VAT000</t>
  </si>
  <si>
    <t>BASIC REFUSE RESIDENTIAL</t>
  </si>
  <si>
    <t>40231322030RRZZZZZHO</t>
  </si>
  <si>
    <t>BASIC SEWERAGE BUSINESS</t>
  </si>
  <si>
    <t>40251323020RSZZZZZHO</t>
  </si>
  <si>
    <t>VATSE</t>
  </si>
  <si>
    <t>BASIC SEWERAGE BUSINESS WARRENTON</t>
  </si>
  <si>
    <t>BASIC SEWERAGE RESIDENTIAL</t>
  </si>
  <si>
    <t>40251323021RSZZZZZHO</t>
  </si>
  <si>
    <t>BASIC SEWERAGE WARRENTON TOWN</t>
  </si>
  <si>
    <t>BWA001</t>
  </si>
  <si>
    <t>WATER AVAILABILITY FEE</t>
  </si>
  <si>
    <t>VATWA</t>
  </si>
  <si>
    <t>40271324070RWZZZZZHO</t>
  </si>
  <si>
    <t>BASIC WATER BUSINESSES</t>
  </si>
  <si>
    <t>BASIC WATER RESIDENTIAL</t>
  </si>
  <si>
    <t>EL_STEP</t>
  </si>
  <si>
    <t>EL_RATE</t>
  </si>
  <si>
    <t>EL_LIMIT</t>
  </si>
  <si>
    <t>EL_KVA_RATE</t>
  </si>
  <si>
    <t>EL_KVKW_RATE</t>
  </si>
  <si>
    <t>EL_KVA_LIMIT</t>
  </si>
  <si>
    <t>EL_FREE_SCALE</t>
  </si>
  <si>
    <t>EL_SUR_DISC_PERC</t>
  </si>
  <si>
    <t>ELECTRICITY BUSINESS</t>
  </si>
  <si>
    <t>40311321120REZZZZZHO</t>
  </si>
  <si>
    <t>N</t>
  </si>
  <si>
    <t>40311321160REFB1ZZHO</t>
  </si>
  <si>
    <t>KILOWATT HOUR METER</t>
  </si>
  <si>
    <t>40311321130REZZZZZHO</t>
  </si>
  <si>
    <t>40312307020REMRCZZHO</t>
  </si>
  <si>
    <t>KVA METER</t>
  </si>
  <si>
    <t>KWH METER</t>
  </si>
  <si>
    <t>ELECTRICITY MUNICIPAL/STREETLIGHTS</t>
  </si>
  <si>
    <t>40311321160REZZZZZHO</t>
  </si>
  <si>
    <t>ELPPBU</t>
  </si>
  <si>
    <t>PREPAID ELEC - COMMERCIAL</t>
  </si>
  <si>
    <t>40311321140REZZZZZHO</t>
  </si>
  <si>
    <t>ELPPIN</t>
  </si>
  <si>
    <t>PREPAID ELEC - INDIGENT</t>
  </si>
  <si>
    <t>40311321190REZZZZZHO</t>
  </si>
  <si>
    <t>ELPPRE</t>
  </si>
  <si>
    <t>PREPAID ELEC - RESIDENTIAL</t>
  </si>
  <si>
    <t>ELECTRICITY RESIDENTIAL</t>
  </si>
  <si>
    <t>ELECTRICITY INDIGENTS</t>
  </si>
  <si>
    <t>40311321160EQFB1ZZHO</t>
  </si>
  <si>
    <t>SEWERAGE BUSINESS POINTS/TOILETS</t>
  </si>
  <si>
    <t>E</t>
  </si>
  <si>
    <t>SEWERAGE BUSINESS BASINS</t>
  </si>
  <si>
    <t>D</t>
  </si>
  <si>
    <t>RENTAL</t>
  </si>
  <si>
    <t>VATSU</t>
  </si>
  <si>
    <t>20111343010DVZZZZZWM</t>
  </si>
  <si>
    <t>MEDICAL AID CONTRIBUTIONS</t>
  </si>
  <si>
    <t>20112130200EQMRCZZHO</t>
  </si>
  <si>
    <t>MEDICAL CONTRIBUTIONS</t>
  </si>
  <si>
    <t>40251420621BCZZZZZHO</t>
  </si>
  <si>
    <t>CONTRACT SEWER EXTRACTION</t>
  </si>
  <si>
    <t>WOFFVA</t>
  </si>
  <si>
    <t>RATES WRITE OFF</t>
  </si>
  <si>
    <t>ASSESSMENT RATES - BUSINESS</t>
  </si>
  <si>
    <t>20111020300RPZZZZZWM</t>
  </si>
  <si>
    <t>BUS</t>
  </si>
  <si>
    <t>GOV</t>
  </si>
  <si>
    <t>CHURCH</t>
  </si>
  <si>
    <t>UNK</t>
  </si>
  <si>
    <t>VAC001</t>
  </si>
  <si>
    <t>20111023610RPZZZZZWM</t>
  </si>
  <si>
    <t>RES</t>
  </si>
  <si>
    <t>VAPBO</t>
  </si>
  <si>
    <t>ASSESSMENT RATES - AGRIC</t>
  </si>
  <si>
    <t>20111021500RPRB1ZZWM</t>
  </si>
  <si>
    <t>20111021500RPZZZZZWM</t>
  </si>
  <si>
    <t>FA</t>
  </si>
  <si>
    <t>FAAGRI</t>
  </si>
  <si>
    <t>FABUS</t>
  </si>
  <si>
    <t>FACEM</t>
  </si>
  <si>
    <t>FACHU</t>
  </si>
  <si>
    <t>FADW</t>
  </si>
  <si>
    <t>FAGF</t>
  </si>
  <si>
    <t>FAGM</t>
  </si>
  <si>
    <t>FAGR</t>
  </si>
  <si>
    <t>FAIRR</t>
  </si>
  <si>
    <t>FAOD</t>
  </si>
  <si>
    <t>FARAIL</t>
  </si>
  <si>
    <t>FARD</t>
  </si>
  <si>
    <t>FARELA</t>
  </si>
  <si>
    <t>FARIV</t>
  </si>
  <si>
    <t>FASCH</t>
  </si>
  <si>
    <t>FASERV</t>
  </si>
  <si>
    <t>FAUNR</t>
  </si>
  <si>
    <t>FATRAN</t>
  </si>
  <si>
    <t>ASSESSMENT RATES - FARMS AGRIC</t>
  </si>
  <si>
    <t>PROPERTY RATES: FARMS - BUS &amp; COMMERCIAL PURPOSE</t>
  </si>
  <si>
    <t>20111021510RPZZZZZWM</t>
  </si>
  <si>
    <t>VAFBC</t>
  </si>
  <si>
    <t>VAF004</t>
  </si>
  <si>
    <t>PROPERTY RATES: FARMS - INDUSTRIAL PURPOSES</t>
  </si>
  <si>
    <t>20111021520RPZZZZZWM</t>
  </si>
  <si>
    <t>VAFIND</t>
  </si>
  <si>
    <t>ASSESSMENT RATES  -GOVERNMENT</t>
  </si>
  <si>
    <t>20111025460RPZZZZZWM</t>
  </si>
  <si>
    <t>ROAD</t>
  </si>
  <si>
    <t>VAG002</t>
  </si>
  <si>
    <t>PROPERTY RATES: STATE-OWNED PROPERTIES - NATIONAL</t>
  </si>
  <si>
    <t>VAGOVN</t>
  </si>
  <si>
    <t>PROPERTY RATES: INDUSTRIAL PROPERTIES</t>
  </si>
  <si>
    <t>20111022400RPZZZZZWM</t>
  </si>
  <si>
    <t>VAIND</t>
  </si>
  <si>
    <t>VAMI01</t>
  </si>
  <si>
    <t>PROPERTY RATES: MINING PROPERTIES</t>
  </si>
  <si>
    <t>20111023600RPZZZZZWM</t>
  </si>
  <si>
    <t>VAMIN</t>
  </si>
  <si>
    <t>VAMUN</t>
  </si>
  <si>
    <t>PROPERTY RATES: MUNICIPAL PROPERTIES</t>
  </si>
  <si>
    <t>PROPERTY RATES: PUBLIC SERVICE INFRASTRUCTURE</t>
  </si>
  <si>
    <t>VAPSI</t>
  </si>
  <si>
    <t>ASSESSMENT RATES - RESIDENTIAL</t>
  </si>
  <si>
    <t>20111025100RPRB6ZZWM</t>
  </si>
  <si>
    <t>20111025100RPZZZZZWM</t>
  </si>
  <si>
    <t>20111025100RPRB3ZZWM</t>
  </si>
  <si>
    <t>PROPERTY RATES: RESIDENTIAL PROPERTIES -</t>
  </si>
  <si>
    <t>20111025110RPZZZZZWM</t>
  </si>
  <si>
    <t>VAS001</t>
  </si>
  <si>
    <t>ASSESSMENT RATES - SCHOOL</t>
  </si>
  <si>
    <t>PROPERTY RATES: SMALL HOLDINGS - RESIDENTIAL PURP</t>
  </si>
  <si>
    <t>SHRES</t>
  </si>
  <si>
    <t>VASHRE</t>
  </si>
  <si>
    <t>PROPERTY RATES: SMALL HOLDINGS - AGRI PURPOSES</t>
  </si>
  <si>
    <t>SHAGRI</t>
  </si>
  <si>
    <t>PROPERTY RATES: SMALL HOLDINGS - BUSINESS AND COM</t>
  </si>
  <si>
    <t>SHBCOM</t>
  </si>
  <si>
    <t>VASH04</t>
  </si>
  <si>
    <t>PROPERTY RATES: SMALL HOLDINGS - INDUSTRIAL PURPO</t>
  </si>
  <si>
    <t>VASHIN</t>
  </si>
  <si>
    <t>ZERO RATES</t>
  </si>
  <si>
    <t>COPROP</t>
  </si>
  <si>
    <t>UNREG</t>
  </si>
  <si>
    <t>WATER BUSINESS</t>
  </si>
  <si>
    <t>40271324021RWZZZZZHO</t>
  </si>
  <si>
    <t>40271324020RWFB4ZZHO</t>
  </si>
  <si>
    <t>WATER CONSUMPTION</t>
  </si>
  <si>
    <t>40271324020RWZZZZZHO</t>
  </si>
  <si>
    <t>WATER INDIGENTS</t>
  </si>
  <si>
    <t>40271324020EQFB4ZZHO</t>
  </si>
  <si>
    <t>CU</t>
  </si>
  <si>
    <t>RECONNECTION FEE ELECTRICITY</t>
  </si>
  <si>
    <t>40311321040REZZZZZHO</t>
  </si>
  <si>
    <t>RECONNECTION FEE WATER</t>
  </si>
  <si>
    <t>VAT014</t>
  </si>
  <si>
    <t>40271324000RWZZZZZHO</t>
  </si>
  <si>
    <t>RECONNECTION FEE WATER &amp; ELECTRICITY</t>
  </si>
  <si>
    <t>SAPORV</t>
  </si>
  <si>
    <t>SAPO REVERSAL</t>
  </si>
  <si>
    <t>20117382720ZZZZZZZWM</t>
  </si>
  <si>
    <t>SUSAPO</t>
  </si>
  <si>
    <t>SAPO COMMITIONS</t>
  </si>
  <si>
    <t>20112300400EQMRCZZHO</t>
  </si>
  <si>
    <t>BT</t>
  </si>
  <si>
    <t>VAT ZERO RATED</t>
  </si>
  <si>
    <t>Z</t>
  </si>
  <si>
    <t>20117682220ZZZZZZZWM</t>
  </si>
  <si>
    <t>VAT014 15% 20180401</t>
  </si>
  <si>
    <t>VATBE</t>
  </si>
  <si>
    <t>VATBE 15% 20180401</t>
  </si>
  <si>
    <t>40317682120ZZZZZZZWM</t>
  </si>
  <si>
    <t>VATBG</t>
  </si>
  <si>
    <t>VATBG 15% 20180401</t>
  </si>
  <si>
    <t>VATBR</t>
  </si>
  <si>
    <t>VATBR 15% 20180401</t>
  </si>
  <si>
    <t>40237682420ZZZZZZZWM</t>
  </si>
  <si>
    <t>VATBS</t>
  </si>
  <si>
    <t>VATBS 15% 20180401</t>
  </si>
  <si>
    <t>40257682520ZZZZZZZWM</t>
  </si>
  <si>
    <t>VATEL 15% 20180401</t>
  </si>
  <si>
    <t>VATEXE</t>
  </si>
  <si>
    <t>VAT EXEMPTED</t>
  </si>
  <si>
    <t>VATGA</t>
  </si>
  <si>
    <t>VATGA 15% 20180401</t>
  </si>
  <si>
    <t>VATRF 15% 20180401</t>
  </si>
  <si>
    <t>VATSE 15% 20180401</t>
  </si>
  <si>
    <t>VATSU 15% 20180401</t>
  </si>
  <si>
    <t>VATWA 15% 20180401</t>
  </si>
  <si>
    <t>40277682620ZZZZZZZWM</t>
  </si>
  <si>
    <t>Vacant Land</t>
  </si>
  <si>
    <t>Municipal Land</t>
  </si>
  <si>
    <t>Communal Property</t>
  </si>
  <si>
    <t>2026/2027</t>
  </si>
  <si>
    <t>20111341090ZHZZZZZWM</t>
  </si>
  <si>
    <t>20111011050ZEZZZZZWM</t>
  </si>
  <si>
    <t>40311341010ZAZZZZZWM</t>
  </si>
  <si>
    <t>40231341120ZBZZZZZWM</t>
  </si>
  <si>
    <t>40251341130ZCZZZZZWM</t>
  </si>
  <si>
    <t>40271341010ZAZZZZZWM</t>
  </si>
  <si>
    <t>20112401100EQMRCZZHO</t>
  </si>
  <si>
    <t>VAPB01</t>
  </si>
  <si>
    <t>RATES - PBO</t>
  </si>
  <si>
    <t xml:space="preserve">Datum:  </t>
  </si>
  <si>
    <t>Description</t>
  </si>
  <si>
    <t>2027/2028</t>
  </si>
  <si>
    <t xml:space="preserve">2024/2025 </t>
  </si>
  <si>
    <t>1.2. STADIUM</t>
  </si>
  <si>
    <t>1.2.1 Cultural Activities</t>
  </si>
  <si>
    <t>Deposit  (VAT  Not Applicable)</t>
  </si>
  <si>
    <r>
      <rPr>
        <sz val="12"/>
        <rFont val="Arial MT"/>
        <family val="2"/>
      </rPr>
      <t>Rental</t>
    </r>
    <r>
      <rPr>
        <sz val="12"/>
        <rFont val="Arial MT"/>
      </rPr>
      <t xml:space="preserve"> per day</t>
    </r>
  </si>
  <si>
    <t>1.2.2 Music Festival</t>
  </si>
  <si>
    <t>1.2.3 Soccer</t>
  </si>
  <si>
    <r>
      <rPr>
        <sz val="12"/>
        <rFont val="Arial MT"/>
        <family val="2"/>
      </rPr>
      <t>Deposit  (VAT  Not Applicable)</t>
    </r>
  </si>
  <si>
    <r>
      <rPr>
        <sz val="12"/>
        <rFont val="Arial MT"/>
        <family val="2"/>
      </rPr>
      <t>Soccer Tournament</t>
    </r>
  </si>
  <si>
    <r>
      <rPr>
        <sz val="12"/>
        <rFont val="Arial MT"/>
        <family val="2"/>
      </rPr>
      <t>Day</t>
    </r>
  </si>
  <si>
    <r>
      <rPr>
        <sz val="12"/>
        <rFont val="Arial MT"/>
        <family val="2"/>
      </rPr>
      <t>Practise Match</t>
    </r>
  </si>
  <si>
    <t>1.5 hours</t>
  </si>
  <si>
    <t>Use of the stadium by clubs for practise purposes twice a week for a period
of 3 hours per month (sign lease agreement for a year) monthly tariff</t>
  </si>
  <si>
    <r>
      <rPr>
        <sz val="12"/>
        <rFont val="Arial MT"/>
        <family val="2"/>
      </rPr>
      <t>3 hours per practice</t>
    </r>
  </si>
  <si>
    <t>1.2.3 Use of Tennis Court/ Basket/Volley/Netball</t>
  </si>
  <si>
    <t>'2024/2025</t>
  </si>
  <si>
    <t xml:space="preserve"> R 27.35 per m²</t>
  </si>
  <si>
    <t xml:space="preserve"> R 22.76 per m²</t>
  </si>
  <si>
    <r>
      <t xml:space="preserve">Larger than 200 m²  : </t>
    </r>
    <r>
      <rPr>
        <b/>
        <sz val="10"/>
        <rFont val="Times New Roman"/>
        <family val="1"/>
      </rPr>
      <t>R190.00 plus R1.00 per m² more than 200 m²</t>
    </r>
  </si>
  <si>
    <t>Larger than 75 m² R 25.11 per m²</t>
  </si>
  <si>
    <t>Smaller than 75 m² R 30.18 per m²</t>
  </si>
  <si>
    <t>R 25.11 per m² Standard</t>
  </si>
  <si>
    <t>2024/2025 @ 4,9%</t>
  </si>
  <si>
    <t xml:space="preserve">BE_MUNICIPAL_ID </t>
  </si>
  <si>
    <t xml:space="preserve"> BE_TARIFF_TYPE </t>
  </si>
  <si>
    <t xml:space="preserve"> BE_TAR_CODE </t>
  </si>
  <si>
    <t xml:space="preserve"> BE_EFFECT_DATE </t>
  </si>
  <si>
    <t xml:space="preserve"> BE_UTIL_IND </t>
  </si>
  <si>
    <t xml:space="preserve"> BE_TARF_CODE_DESCR </t>
  </si>
  <si>
    <t xml:space="preserve"> BE_GENERAL_DESCRIP </t>
  </si>
  <si>
    <t xml:space="preserve"> BE_TAR_TYPE </t>
  </si>
  <si>
    <t xml:space="preserve"> BE_APPROVED </t>
  </si>
  <si>
    <t xml:space="preserve"> BE_DEBITS </t>
  </si>
  <si>
    <t xml:space="preserve"> BE_VAT-CODE </t>
  </si>
  <si>
    <t xml:space="preserve"> BE_FLOOR_RATE </t>
  </si>
  <si>
    <t xml:space="preserve"> BE_ALLOC_CODE </t>
  </si>
  <si>
    <t xml:space="preserve"> BE_EXP_VOTE </t>
  </si>
  <si>
    <t xml:space="preserve"> BE_LINE_LOSS </t>
  </si>
  <si>
    <t xml:space="preserve"> BE_LINE_INC_VOTE </t>
  </si>
  <si>
    <t xml:space="preserve"> BE_MAX_AMOUNT </t>
  </si>
  <si>
    <t xml:space="preserve"> BE_INTERVAL </t>
  </si>
  <si>
    <t xml:space="preserve"> BE_AMPS_LIMIT </t>
  </si>
  <si>
    <t xml:space="preserve"> BE_AMPS_SWITCH_TAR </t>
  </si>
  <si>
    <t xml:space="preserve"> BE-ACTIVE-IND </t>
  </si>
  <si>
    <t xml:space="preserve"> BE_DISC_VOTE </t>
  </si>
  <si>
    <t xml:space="preserve"> BE_STEP </t>
  </si>
  <si>
    <t xml:space="preserve"> BE_BASIC_RATE </t>
  </si>
  <si>
    <t xml:space="preserve"> BE_LIMIT </t>
  </si>
  <si>
    <t xml:space="preserve"> BE_SUR_DISC_PERC </t>
  </si>
  <si>
    <t xml:space="preserve">                                                                                                                               </t>
  </si>
  <si>
    <t xml:space="preserve">BR_MUNICIPAL_ID </t>
  </si>
  <si>
    <t xml:space="preserve"> BR_TARIFF_TYPE </t>
  </si>
  <si>
    <t xml:space="preserve"> BR_TAR_CODE </t>
  </si>
  <si>
    <t xml:space="preserve"> BR_EFFECT_DATE </t>
  </si>
  <si>
    <t xml:space="preserve"> BR_UTIL_IND </t>
  </si>
  <si>
    <t xml:space="preserve"> BR_TARF_CODE_DESCR </t>
  </si>
  <si>
    <t xml:space="preserve"> BR_GENERAL_DESCRIP </t>
  </si>
  <si>
    <t xml:space="preserve"> BR_TAR_TYPE </t>
  </si>
  <si>
    <t xml:space="preserve"> BR_APPROVED </t>
  </si>
  <si>
    <t xml:space="preserve"> BR_DEBITS </t>
  </si>
  <si>
    <t xml:space="preserve"> BR_MAX_AMOUNT </t>
  </si>
  <si>
    <t xml:space="preserve"> BR_VAT-CODE </t>
  </si>
  <si>
    <t xml:space="preserve"> BR_ALLOC_CODE </t>
  </si>
  <si>
    <t xml:space="preserve"> BR_DISC_VOTE </t>
  </si>
  <si>
    <t xml:space="preserve"> BR_ACTIVE_IND </t>
  </si>
  <si>
    <t xml:space="preserve"> BR_STEP </t>
  </si>
  <si>
    <t xml:space="preserve"> BR_BASIC_RATE </t>
  </si>
  <si>
    <t xml:space="preserve"> BR_NO_BINS </t>
  </si>
  <si>
    <t xml:space="preserve"> BR_SUR_DISC_PERC </t>
  </si>
  <si>
    <t xml:space="preserve">                                          </t>
  </si>
  <si>
    <t xml:space="preserve">BS_MUNICIPAL_ID </t>
  </si>
  <si>
    <t xml:space="preserve"> BS_TARIFF_TYPE </t>
  </si>
  <si>
    <t xml:space="preserve"> BS_TAR_CODE </t>
  </si>
  <si>
    <t xml:space="preserve"> BS_EFFECT_DATE </t>
  </si>
  <si>
    <t xml:space="preserve"> BS_UTIL_IND </t>
  </si>
  <si>
    <t xml:space="preserve"> BS_TAR_CODE_DESCR </t>
  </si>
  <si>
    <t xml:space="preserve"> BS_GENERAL_DESCRIP </t>
  </si>
  <si>
    <t xml:space="preserve"> BS_TAR_TYPE </t>
  </si>
  <si>
    <t xml:space="preserve"> BS_APPROVED </t>
  </si>
  <si>
    <t xml:space="preserve"> BS_DEBITS </t>
  </si>
  <si>
    <t xml:space="preserve"> BS_FLOOR_RATE </t>
  </si>
  <si>
    <t xml:space="preserve"> BS_MIN_FLOW </t>
  </si>
  <si>
    <t xml:space="preserve"> BS_MAX_FLOW </t>
  </si>
  <si>
    <t xml:space="preserve"> BS_MAX_AMOUNT </t>
  </si>
  <si>
    <t xml:space="preserve"> BS_DISC_PERC </t>
  </si>
  <si>
    <t xml:space="preserve"> BS_DISC_VOTE </t>
  </si>
  <si>
    <t xml:space="preserve"> BS_VAT-CODE </t>
  </si>
  <si>
    <t xml:space="preserve"> BS_ALLOC_CODE </t>
  </si>
  <si>
    <t xml:space="preserve"> BS_PREV_YR_ADJ_VOTE </t>
  </si>
  <si>
    <t xml:space="preserve"> BS_ACTIVE_IND </t>
  </si>
  <si>
    <t xml:space="preserve"> BS_STEP </t>
  </si>
  <si>
    <t xml:space="preserve"> BS_BASIC_RATE </t>
  </si>
  <si>
    <t xml:space="preserve"> BS_SQ_METERS </t>
  </si>
  <si>
    <t xml:space="preserve"> BS_SUR_DISC_PERC </t>
  </si>
  <si>
    <t xml:space="preserve"> BS_INTERVAL </t>
  </si>
  <si>
    <t xml:space="preserve"> BS_SQ_MET</t>
  </si>
  <si>
    <t xml:space="preserve">BW_MUNICIPAL_ID </t>
  </si>
  <si>
    <t xml:space="preserve"> BW_TARIFF_TYPE </t>
  </si>
  <si>
    <t xml:space="preserve"> BW_TAR_CODE </t>
  </si>
  <si>
    <t xml:space="preserve"> BW_EFFECT_DATE </t>
  </si>
  <si>
    <t xml:space="preserve"> BW_UTIL_IND </t>
  </si>
  <si>
    <t xml:space="preserve"> BW_TARF_CODE_DESCR </t>
  </si>
  <si>
    <t xml:space="preserve"> BW_GENERAL_DESCRIP </t>
  </si>
  <si>
    <t xml:space="preserve"> BW_TAR_TYPE </t>
  </si>
  <si>
    <t xml:space="preserve"> BW_APPROVED </t>
  </si>
  <si>
    <t xml:space="preserve"> BW_DEBITS </t>
  </si>
  <si>
    <t xml:space="preserve"> BW_FLOOR-RATE_ADD_LEVY </t>
  </si>
  <si>
    <t xml:space="preserve"> BW_VAT-CODE </t>
  </si>
  <si>
    <t xml:space="preserve"> BW_ALLOC_CODE </t>
  </si>
  <si>
    <t xml:space="preserve"> BW_MIN_AMOUNT </t>
  </si>
  <si>
    <t xml:space="preserve"> BW_MAX_AMOUNT </t>
  </si>
  <si>
    <t xml:space="preserve"> BW_ACTIVE_IND </t>
  </si>
  <si>
    <t xml:space="preserve"> BW_DISC_VOTE </t>
  </si>
  <si>
    <t xml:space="preserve"> BW_STEP </t>
  </si>
  <si>
    <t xml:space="preserve"> BW_BASIC_RATE </t>
  </si>
  <si>
    <t xml:space="preserve"> BW_LIVING_UNITS </t>
  </si>
  <si>
    <t xml:space="preserve"> BW_SUR_DISC_PERC </t>
  </si>
  <si>
    <t xml:space="preserve">CU_MUNICIPAL_ID </t>
  </si>
  <si>
    <t xml:space="preserve"> CU_TARIFF_TYPE </t>
  </si>
  <si>
    <t xml:space="preserve"> CU_TAR_CODE </t>
  </si>
  <si>
    <t xml:space="preserve"> CU_EFFECT_DATE </t>
  </si>
  <si>
    <t xml:space="preserve"> CU_UTIL_IND </t>
  </si>
  <si>
    <t xml:space="preserve"> CU_TARF_CODE_DESCR </t>
  </si>
  <si>
    <t xml:space="preserve"> CU_GENERAL_DESCRIP </t>
  </si>
  <si>
    <t xml:space="preserve"> CU_TAR_TYPE </t>
  </si>
  <si>
    <t xml:space="preserve"> CU_APPROVED </t>
  </si>
  <si>
    <t xml:space="preserve"> CU_DEBITS </t>
  </si>
  <si>
    <t xml:space="preserve"> CU_CUT_OFF_CHARGE </t>
  </si>
  <si>
    <t xml:space="preserve"> CU_CUT_OFF_AH_CHARGE </t>
  </si>
  <si>
    <t xml:space="preserve"> CU_VAT_CODE </t>
  </si>
  <si>
    <t xml:space="preserve"> CU_ALLOC_CODE </t>
  </si>
  <si>
    <t xml:space="preserve"> CU_MAX_AMOUNT </t>
  </si>
  <si>
    <t xml:space="preserve">                                                                      </t>
  </si>
  <si>
    <t xml:space="preserve">EL_MUNICIPAL_ID </t>
  </si>
  <si>
    <t xml:space="preserve"> EL_TARIFF_TYPE </t>
  </si>
  <si>
    <t xml:space="preserve"> EL_TAR_CODE </t>
  </si>
  <si>
    <t xml:space="preserve"> EL_EFFECT_DATE </t>
  </si>
  <si>
    <t xml:space="preserve"> EL_UTIL_IND </t>
  </si>
  <si>
    <t xml:space="preserve"> EL_TAR_CODE_DESCR </t>
  </si>
  <si>
    <t xml:space="preserve"> EL_GENERAL_DESCRIP </t>
  </si>
  <si>
    <t xml:space="preserve"> EL_TAR_TYPE </t>
  </si>
  <si>
    <t xml:space="preserve"> EL_APPROVED </t>
  </si>
  <si>
    <t xml:space="preserve"> EL_DEBITS </t>
  </si>
  <si>
    <t xml:space="preserve"> EL_EXP_VOTE </t>
  </si>
  <si>
    <t xml:space="preserve"> EL_LINE_LOSS </t>
  </si>
  <si>
    <t xml:space="preserve"> EL_LINE_INC_VOTE </t>
  </si>
  <si>
    <t xml:space="preserve"> EL_VAT_CODE </t>
  </si>
  <si>
    <t xml:space="preserve"> EL_ALLOC_CODE </t>
  </si>
  <si>
    <t xml:space="preserve"> EL_MIN_AMOUNT </t>
  </si>
  <si>
    <t xml:space="preserve"> EL_ADD_MIN </t>
  </si>
  <si>
    <t xml:space="preserve"> EL_ADD_SERV_VOTE </t>
  </si>
  <si>
    <t xml:space="preserve"> EL_ADD_SERV </t>
  </si>
  <si>
    <t xml:space="preserve"> EL_AMPS_FIXED </t>
  </si>
  <si>
    <t xml:space="preserve"> EL_AMPS_VARIABLE </t>
  </si>
  <si>
    <t xml:space="preserve"> EL_UNIT_SURCH_DISC </t>
  </si>
  <si>
    <t xml:space="preserve"> EL_BULK_SURCH_DISC </t>
  </si>
  <si>
    <t xml:space="preserve"> EL_GROSS_SURCH_DISC </t>
  </si>
  <si>
    <t xml:space="preserve"> EL_LVOLT_SURCH_DISC </t>
  </si>
  <si>
    <t xml:space="preserve"> EL_SURC_AMT </t>
  </si>
  <si>
    <t xml:space="preserve"> EL_NETWORK_CHARGE </t>
  </si>
  <si>
    <t xml:space="preserve"> EL_NETWORK_CHARGE_MIN_UNITS </t>
  </si>
  <si>
    <t xml:space="preserve"> EL_ADD_SERV_FLAT </t>
  </si>
  <si>
    <t xml:space="preserve"> EL_PREPAID_YORN </t>
  </si>
  <si>
    <t xml:space="preserve"> EL_MAX_AMOUNT </t>
  </si>
  <si>
    <t xml:space="preserve"> EL_MAIN_SURCH_VOTE </t>
  </si>
  <si>
    <t xml:space="preserve"> EL_MAIN_SURCH_PERC </t>
  </si>
  <si>
    <t xml:space="preserve"> EL_INTERIM_AMOUNT </t>
  </si>
  <si>
    <t xml:space="preserve"> EL_PEAK_TAR_IND </t>
  </si>
  <si>
    <t xml:space="preserve"> EL_OFFPEAK_TAR_SWITCH </t>
  </si>
  <si>
    <t xml:space="preserve"> EL_SWITCH_CONS_LIMIT </t>
  </si>
  <si>
    <t xml:space="preserve"> EL_PREV_YEAR_ADJUST_VOTE </t>
  </si>
  <si>
    <t xml:space="preserve"> EL_EFFICIENCY_SURCH_VOTE </t>
  </si>
  <si>
    <t xml:space="preserve"> EL_EFFICIENCY_SURCH_PERC </t>
  </si>
  <si>
    <t xml:space="preserve"> EL_FREE_UNITS_REBATE_VOTE </t>
  </si>
  <si>
    <t xml:space="preserve"> EL_FREE_UNITS_REBATE_LIMIT </t>
  </si>
  <si>
    <t xml:space="preserve"> EL_FREE_UNITS_REBATE_RATE </t>
  </si>
  <si>
    <t xml:space="preserve"> EL_ACTIVE_IND </t>
  </si>
  <si>
    <t xml:space="preserve"> EL_DISC_VOTE </t>
  </si>
  <si>
    <t xml:space="preserve"> EL_NETWORK_VOTE </t>
  </si>
  <si>
    <t xml:space="preserve"> EL_STEP </t>
  </si>
  <si>
    <t xml:space="preserve"> EL_RATE </t>
  </si>
  <si>
    <t xml:space="preserve"> EL_LIMIT </t>
  </si>
  <si>
    <t xml:space="preserve"> EL_KVA_RATE  </t>
  </si>
  <si>
    <t xml:space="preserve"> EL_KVKW_RATE </t>
  </si>
  <si>
    <t xml:space="preserve"> EL_FREE_SCALE </t>
  </si>
  <si>
    <t xml:space="preserve"> EL_SUR_DISC_PERC </t>
  </si>
  <si>
    <t xml:space="preserve">                                        </t>
  </si>
  <si>
    <t xml:space="preserve">IN_MUNICIPAL_ID </t>
  </si>
  <si>
    <t xml:space="preserve"> IN_TARIFF_TYPE </t>
  </si>
  <si>
    <t xml:space="preserve"> IN_TAR_CODE </t>
  </si>
  <si>
    <t xml:space="preserve"> IN_EFFECT_DATE </t>
  </si>
  <si>
    <t xml:space="preserve"> IN_UTIL_IND </t>
  </si>
  <si>
    <t xml:space="preserve"> IN_TARF_CODE_DESCR </t>
  </si>
  <si>
    <t xml:space="preserve"> IN_GENERAL_DESCRIP </t>
  </si>
  <si>
    <t xml:space="preserve"> IN_APPROVED </t>
  </si>
  <si>
    <t xml:space="preserve"> IN_DEBITS </t>
  </si>
  <si>
    <t xml:space="preserve"> IN_INT_TYPE </t>
  </si>
  <si>
    <t xml:space="preserve"> IN_INT_RATE </t>
  </si>
  <si>
    <t xml:space="preserve"> IN_FREE-MONTHS </t>
  </si>
  <si>
    <t xml:space="preserve"> IN_ALLOC_CODE </t>
  </si>
  <si>
    <t xml:space="preserve">                                </t>
  </si>
  <si>
    <t xml:space="preserve">SE_MUNICIPAL_ID </t>
  </si>
  <si>
    <t xml:space="preserve"> SE_TARIFF_TYPE </t>
  </si>
  <si>
    <t xml:space="preserve"> SE_TAR_CODE </t>
  </si>
  <si>
    <t xml:space="preserve"> SE_EFFECT_DATE </t>
  </si>
  <si>
    <t xml:space="preserve"> SE_UTIL_IND </t>
  </si>
  <si>
    <t xml:space="preserve"> SE_TARF_CODE_DESCR </t>
  </si>
  <si>
    <t xml:space="preserve"> SE_GENERAL_DESCRIP </t>
  </si>
  <si>
    <t xml:space="preserve"> SE_TAR_TYPE </t>
  </si>
  <si>
    <t xml:space="preserve"> SE_APPROVED </t>
  </si>
  <si>
    <t xml:space="preserve"> SE_DEBITS </t>
  </si>
  <si>
    <t xml:space="preserve"> SE_INTERVAL_FROM </t>
  </si>
  <si>
    <t xml:space="preserve"> SE_INTERVAL </t>
  </si>
  <si>
    <t xml:space="preserve"> SE_BASED_ON </t>
  </si>
  <si>
    <t xml:space="preserve"> SE_WATER </t>
  </si>
  <si>
    <t xml:space="preserve"> SE_EFFLUENT_COST_TAR </t>
  </si>
  <si>
    <t xml:space="preserve"> SE_MIN </t>
  </si>
  <si>
    <t xml:space="preserve"> SE_ADD_FREE_INDIG </t>
  </si>
  <si>
    <t xml:space="preserve"> SE_VAT_CODE </t>
  </si>
  <si>
    <t xml:space="preserve"> SE_MAX_AMOUNT </t>
  </si>
  <si>
    <t xml:space="preserve"> SE_MIN_FLOW </t>
  </si>
  <si>
    <t xml:space="preserve"> SE_MAX_FLOW </t>
  </si>
  <si>
    <t xml:space="preserve"> SE_ALLOC_CODE </t>
  </si>
  <si>
    <t xml:space="preserve"> SE_MAX_KL </t>
  </si>
  <si>
    <t xml:space="preserve"> SE_DISC_VOTE </t>
  </si>
  <si>
    <t xml:space="preserve"> SE_DISC_UNITS </t>
  </si>
  <si>
    <t xml:space="preserve"> SE_EXP_VOTE </t>
  </si>
  <si>
    <t xml:space="preserve"> SE_PERCENTAGE </t>
  </si>
  <si>
    <t xml:space="preserve"> SE_MAIN_SURCH_VOTE </t>
  </si>
  <si>
    <t xml:space="preserve"> SE_MAIN_SURCH_PERC </t>
  </si>
  <si>
    <t xml:space="preserve"> SE_SUPPL_ALLOC_CODE </t>
  </si>
  <si>
    <t xml:space="preserve"> SE_WATER_RATE </t>
  </si>
  <si>
    <t xml:space="preserve"> SE_PREV_YR_ADJ_VOTE </t>
  </si>
  <si>
    <t xml:space="preserve"> SE_ACTIVE_IND </t>
  </si>
  <si>
    <t xml:space="preserve"> SE_STEP </t>
  </si>
  <si>
    <t xml:space="preserve">     SE_BASIC1  </t>
  </si>
  <si>
    <t xml:space="preserve">      SE_LIMIT1 </t>
  </si>
  <si>
    <t xml:space="preserve"> SE_FREE_SCALE  </t>
  </si>
  <si>
    <t xml:space="preserve"> SE_SUR_DISC_PERC </t>
  </si>
  <si>
    <t xml:space="preserve">     SE_BASIC1</t>
  </si>
  <si>
    <t xml:space="preserve">SU_MUNICIPAL_ID </t>
  </si>
  <si>
    <t xml:space="preserve"> SU_TARIFF_TYPE </t>
  </si>
  <si>
    <t xml:space="preserve"> SU_TAR_CODE </t>
  </si>
  <si>
    <t xml:space="preserve"> SU_EFFECT_DATE </t>
  </si>
  <si>
    <t xml:space="preserve"> SU_UTIL_IND </t>
  </si>
  <si>
    <t xml:space="preserve"> SU_TARF_CODE_DESCR </t>
  </si>
  <si>
    <t xml:space="preserve"> SU_GENERAL_DESCRIP </t>
  </si>
  <si>
    <t xml:space="preserve"> SU_TAR_TYPE </t>
  </si>
  <si>
    <t xml:space="preserve"> SU_APPROVED </t>
  </si>
  <si>
    <t xml:space="preserve"> SU_DEBITS </t>
  </si>
  <si>
    <t xml:space="preserve"> SU_SUNDRY_CHARGE </t>
  </si>
  <si>
    <t xml:space="preserve"> SU_MIN_AMOUNT </t>
  </si>
  <si>
    <t xml:space="preserve"> SU_RENT </t>
  </si>
  <si>
    <t xml:space="preserve"> SU_VAT_CODE </t>
  </si>
  <si>
    <t xml:space="preserve"> SU_ALLOC_CODE </t>
  </si>
  <si>
    <t xml:space="preserve"> SU_ZONE_CODE </t>
  </si>
  <si>
    <t xml:space="preserve"> SU_MAX_AMOUNT </t>
  </si>
  <si>
    <t xml:space="preserve">                                                     </t>
  </si>
  <si>
    <t xml:space="preserve">VA_MUNICIPAL_ID </t>
  </si>
  <si>
    <t xml:space="preserve"> VA_TARIFF_TYPE </t>
  </si>
  <si>
    <t xml:space="preserve"> VA_TAR_CODE </t>
  </si>
  <si>
    <t xml:space="preserve"> VA_EFFECT_DATE </t>
  </si>
  <si>
    <t xml:space="preserve"> VA_UTIL_IND </t>
  </si>
  <si>
    <t xml:space="preserve"> VA_TARF_CODE_DESCR </t>
  </si>
  <si>
    <t xml:space="preserve"> VA_GENERAL_DESCRIP </t>
  </si>
  <si>
    <t xml:space="preserve"> VA_APPROVED </t>
  </si>
  <si>
    <t xml:space="preserve"> VA_DEBITS </t>
  </si>
  <si>
    <t xml:space="preserve"> VA_TAR_TYPE </t>
  </si>
  <si>
    <t xml:space="preserve"> VA_RATE_1 </t>
  </si>
  <si>
    <t xml:space="preserve"> VA_RATE_2 </t>
  </si>
  <si>
    <t xml:space="preserve"> VA_RATE_3 </t>
  </si>
  <si>
    <t xml:space="preserve"> VA_RATE_4 </t>
  </si>
  <si>
    <t xml:space="preserve"> VA_RATE_5 </t>
  </si>
  <si>
    <t xml:space="preserve"> VA_LIMIT_1 </t>
  </si>
  <si>
    <t xml:space="preserve"> VA_LIMIT_2 </t>
  </si>
  <si>
    <t xml:space="preserve"> VA_LIMIT_3 </t>
  </si>
  <si>
    <t xml:space="preserve"> VA_LIMIT_4 </t>
  </si>
  <si>
    <t xml:space="preserve"> VA_LIMIT_5 </t>
  </si>
  <si>
    <t xml:space="preserve"> VA_MIN_FREQ </t>
  </si>
  <si>
    <t xml:space="preserve"> VA_MAX_AMOUNT </t>
  </si>
  <si>
    <t xml:space="preserve"> VA_VAT_CODE </t>
  </si>
  <si>
    <t xml:space="preserve"> VA_ZONE_CODE </t>
  </si>
  <si>
    <t xml:space="preserve"> VA_BASIC_AMOUNT </t>
  </si>
  <si>
    <t xml:space="preserve"> VA_INT_AGRIC_1 </t>
  </si>
  <si>
    <t xml:space="preserve"> VA_INT_AGRIC_2 </t>
  </si>
  <si>
    <t xml:space="preserve"> VA_INT_AGRIC_3 </t>
  </si>
  <si>
    <t xml:space="preserve"> VA_INT_AGRIC_4 </t>
  </si>
  <si>
    <t xml:space="preserve"> VA_INT_AGRIC_5 </t>
  </si>
  <si>
    <t xml:space="preserve"> VA_AGRIC_LIMIT_1 </t>
  </si>
  <si>
    <t xml:space="preserve"> VA_AGRIC_LIMIT_2 </t>
  </si>
  <si>
    <t xml:space="preserve"> VA_AGRIC_LIMIT_3 </t>
  </si>
  <si>
    <t xml:space="preserve"> VA_AGRIC_LIMIT_4 </t>
  </si>
  <si>
    <t xml:space="preserve"> VA_AGRIC_LIMIT_5 </t>
  </si>
  <si>
    <t xml:space="preserve"> VA_SURCH_DISC </t>
  </si>
  <si>
    <t xml:space="preserve"> VA_VALU_DISC </t>
  </si>
  <si>
    <t xml:space="preserve"> VA_VALU_DISC_PERC </t>
  </si>
  <si>
    <t xml:space="preserve"> VA_PENS_DISC_AMT </t>
  </si>
  <si>
    <t xml:space="preserve"> VA_FREQUENCY </t>
  </si>
  <si>
    <t xml:space="preserve"> VA_BASE-MONTH </t>
  </si>
  <si>
    <t xml:space="preserve"> VA_EXP_VOTE </t>
  </si>
  <si>
    <t xml:space="preserve"> VA_ALLOC_CODE </t>
  </si>
  <si>
    <t xml:space="preserve"> VA_DISC_VOTE </t>
  </si>
  <si>
    <t xml:space="preserve"> VA_BUILD_INC </t>
  </si>
  <si>
    <t xml:space="preserve"> VA_CAT_CODE_1 </t>
  </si>
  <si>
    <t xml:space="preserve"> VA_CAT_CODE_2 </t>
  </si>
  <si>
    <t xml:space="preserve"> VA_CAT_CODE_3 </t>
  </si>
  <si>
    <t xml:space="preserve"> VA_CAT_CODE_4 </t>
  </si>
  <si>
    <t xml:space="preserve"> VA_CAT_CODE_5 </t>
  </si>
  <si>
    <t xml:space="preserve"> VA_CAT_CODE_6 </t>
  </si>
  <si>
    <t xml:space="preserve"> VA_CAT_CODE_7 </t>
  </si>
  <si>
    <t xml:space="preserve"> VA_CAT_CODE_8 </t>
  </si>
  <si>
    <t xml:space="preserve"> VA_CAT_CODE_9 </t>
  </si>
  <si>
    <t xml:space="preserve"> VA_CAT_CODE_10 </t>
  </si>
  <si>
    <t xml:space="preserve"> VA_CAT_CODE_11 </t>
  </si>
  <si>
    <t xml:space="preserve"> VA_CAT_CODE_12 </t>
  </si>
  <si>
    <t xml:space="preserve"> VA_CAT_CODE_13 </t>
  </si>
  <si>
    <t xml:space="preserve"> VA_CAT_CODE_14 </t>
  </si>
  <si>
    <t xml:space="preserve"> VA_CAT_CODE_15 </t>
  </si>
  <si>
    <t xml:space="preserve"> VA_CAT_CODE_16 </t>
  </si>
  <si>
    <t xml:space="preserve"> VA_CAT_CODE_17 </t>
  </si>
  <si>
    <t xml:space="preserve"> VA_CAT_CODE_18 </t>
  </si>
  <si>
    <t xml:space="preserve"> VA-CAT_CODE_19 </t>
  </si>
  <si>
    <t xml:space="preserve"> VA-CAT_CODE_20 </t>
  </si>
  <si>
    <t xml:space="preserve"> VA-CAT_CODE_21 </t>
  </si>
  <si>
    <t xml:space="preserve"> VA-CAT_CODE_22 </t>
  </si>
  <si>
    <t xml:space="preserve"> VA-CAT_CODE_23 </t>
  </si>
  <si>
    <t xml:space="preserve"> VA-CAT_CODE_24 </t>
  </si>
  <si>
    <t xml:space="preserve"> VA-CAT_CODE_25 </t>
  </si>
  <si>
    <t xml:space="preserve"> VA-CAT_CODE_26 </t>
  </si>
  <si>
    <t xml:space="preserve"> VA-CAT_CODE_27 </t>
  </si>
  <si>
    <t xml:space="preserve"> VA-CAT_CODE_28 </t>
  </si>
  <si>
    <t xml:space="preserve"> VA-CAT_CODE_29 </t>
  </si>
  <si>
    <t xml:space="preserve"> VA-CAT_CODE_30 </t>
  </si>
  <si>
    <t xml:space="preserve"> VA-CAT_CODE_31 </t>
  </si>
  <si>
    <t xml:space="preserve"> VA-CAT_CODE_32 </t>
  </si>
  <si>
    <t xml:space="preserve"> VA-CAT_CODE_33 </t>
  </si>
  <si>
    <t xml:space="preserve"> VA-CAT_CODE_34 </t>
  </si>
  <si>
    <t xml:space="preserve"> VA-CAT_CODE_35 </t>
  </si>
  <si>
    <t xml:space="preserve"> VA-CAT_CODE_36 </t>
  </si>
  <si>
    <t xml:space="preserve"> VA_CAT_CODE_37 </t>
  </si>
  <si>
    <t xml:space="preserve"> VA_CAT_CODE_38 </t>
  </si>
  <si>
    <t xml:space="preserve"> VA_CAT_CODE_39 </t>
  </si>
  <si>
    <t xml:space="preserve"> VA_CAT_CODE_40 </t>
  </si>
  <si>
    <t xml:space="preserve"> VA_ACTIVE </t>
  </si>
  <si>
    <t xml:space="preserve"> VA_SERV_CODE </t>
  </si>
  <si>
    <t xml:space="preserve"> DEEMED INDIG LIMIT </t>
  </si>
  <si>
    <t xml:space="preserve">                                     </t>
  </si>
  <si>
    <t xml:space="preserve">VAT_MUNICIPAL_ID </t>
  </si>
  <si>
    <t xml:space="preserve"> VAT_TARIFF_TYPE </t>
  </si>
  <si>
    <t xml:space="preserve"> VAT_TAR_CODE </t>
  </si>
  <si>
    <t xml:space="preserve"> VAT_EFFECT_DATE </t>
  </si>
  <si>
    <t xml:space="preserve"> VAT_UTIL_IND </t>
  </si>
  <si>
    <t xml:space="preserve"> VAT_TARF_CODE_DESCR </t>
  </si>
  <si>
    <t xml:space="preserve"> VAT_GENERAL_DESCRIP </t>
  </si>
  <si>
    <t xml:space="preserve"> VAT_APPROVED </t>
  </si>
  <si>
    <t xml:space="preserve"> VAT_DEBITS </t>
  </si>
  <si>
    <t xml:space="preserve"> VAT_TAR_TYPE </t>
  </si>
  <si>
    <t xml:space="preserve"> VAT_RATE </t>
  </si>
  <si>
    <t xml:space="preserve"> VAT_ALLOC_CODE </t>
  </si>
  <si>
    <t xml:space="preserve"> VAT_RB_RD_VAT_CASH_METHOD </t>
  </si>
  <si>
    <t xml:space="preserve"> VAT_RECEIVABLE_SARS </t>
  </si>
  <si>
    <t xml:space="preserve"> VAT_IMPAIRMENT_VOTE </t>
  </si>
  <si>
    <t xml:space="preserve">                                  </t>
  </si>
  <si>
    <t>20117685020ZZZZZZZWM</t>
  </si>
  <si>
    <t xml:space="preserve">WA_MUNICIPAL_ID </t>
  </si>
  <si>
    <t xml:space="preserve"> WA_TARIFF_TYPE </t>
  </si>
  <si>
    <t xml:space="preserve"> WA_TAR_CODE </t>
  </si>
  <si>
    <t xml:space="preserve"> WA_EFFECT_DATE </t>
  </si>
  <si>
    <t xml:space="preserve"> WA_UTIL_IND </t>
  </si>
  <si>
    <t xml:space="preserve"> WA_TARF_CODE_DESCR </t>
  </si>
  <si>
    <t xml:space="preserve"> WA_GENERAL_DESCRIP </t>
  </si>
  <si>
    <t xml:space="preserve"> WA_TAR_TYPE </t>
  </si>
  <si>
    <t xml:space="preserve"> WA_APPROVED </t>
  </si>
  <si>
    <t xml:space="preserve"> WA_DEBITS </t>
  </si>
  <si>
    <t xml:space="preserve"> WA_ADD_MIN </t>
  </si>
  <si>
    <t xml:space="preserve"> WA_MAX_AMOUNT </t>
  </si>
  <si>
    <t xml:space="preserve"> WA_INTERIM_AMOUNT </t>
  </si>
  <si>
    <t xml:space="preserve"> WA_KL_PENALTY </t>
  </si>
  <si>
    <t xml:space="preserve"> WA_ADD_SERV </t>
  </si>
  <si>
    <t xml:space="preserve"> WA_SUPPL_ALLOC_CODE </t>
  </si>
  <si>
    <t xml:space="preserve"> WA_ALLOC_CODE </t>
  </si>
  <si>
    <t xml:space="preserve"> WA_VAT_CODE </t>
  </si>
  <si>
    <t xml:space="preserve"> WA_EXP_VOTE </t>
  </si>
  <si>
    <t xml:space="preserve"> WA_DISC_VOTE </t>
  </si>
  <si>
    <t xml:space="preserve"> WA_DISC_UNITS </t>
  </si>
  <si>
    <t xml:space="preserve"> WA_MAIN_SURCH_VOTE </t>
  </si>
  <si>
    <t xml:space="preserve"> WA_MAIN_SURCH_PERC </t>
  </si>
  <si>
    <t xml:space="preserve"> WA_ADD_FREE_INDIG </t>
  </si>
  <si>
    <t xml:space="preserve"> WA_PREV_YEAR_ADJUST_VOTE </t>
  </si>
  <si>
    <t xml:space="preserve"> WA_ACTIVE_IND </t>
  </si>
  <si>
    <t xml:space="preserve"> WA_STEP </t>
  </si>
  <si>
    <t xml:space="preserve">      WA_RATE  </t>
  </si>
  <si>
    <t xml:space="preserve">      WA_LIMIT </t>
  </si>
  <si>
    <t xml:space="preserve"> WA_FREE_SCALE  </t>
  </si>
  <si>
    <t xml:space="preserve"> WA_SUR_DISC_PERC </t>
  </si>
  <si>
    <t xml:space="preserve"> WA_SUR_DISC_PERC</t>
  </si>
  <si>
    <t>INVENT</t>
  </si>
  <si>
    <t>WATER INVENTORY</t>
  </si>
  <si>
    <t>40272326600RWMRCZZHO</t>
  </si>
  <si>
    <t>40275560220ZZZZZZZWM</t>
  </si>
  <si>
    <t>PSPG</t>
  </si>
  <si>
    <t>RESM</t>
  </si>
  <si>
    <t>VAC</t>
  </si>
  <si>
    <t>PSIM</t>
  </si>
  <si>
    <t>PSPM</t>
  </si>
  <si>
    <t>EFFECTIVE DATE</t>
  </si>
  <si>
    <t>Approved</t>
  </si>
  <si>
    <t>Increase(0%)</t>
  </si>
  <si>
    <t>2025/2026 @12%</t>
  </si>
  <si>
    <t>10.1</t>
  </si>
  <si>
    <t>Residential Sewerage  per month</t>
  </si>
  <si>
    <t>Those connected to the network</t>
  </si>
  <si>
    <t>Basic Levy per  month</t>
  </si>
  <si>
    <t>Indigents</t>
  </si>
  <si>
    <t>(100%) subsidy</t>
  </si>
  <si>
    <t xml:space="preserve">Those not connected to the network </t>
  </si>
  <si>
    <t>Warrenton cost per extraction (Prepaid)</t>
  </si>
  <si>
    <t>Business Sewerage  per month</t>
  </si>
  <si>
    <t>Contracts(Postpaid-billed)</t>
  </si>
  <si>
    <t xml:space="preserve">Per Suction </t>
  </si>
  <si>
    <t>10.3</t>
  </si>
  <si>
    <t>Institutions Sewerage  per month (Schools, hospital &amp; institutions)</t>
  </si>
  <si>
    <t>10.4</t>
  </si>
  <si>
    <t>Proposed(3.3%)</t>
  </si>
  <si>
    <t>Proposed(3.2%)</t>
  </si>
  <si>
    <t>2028/2029</t>
  </si>
  <si>
    <t>2027/2028 @ 3.3%</t>
  </si>
  <si>
    <t>2028/2029 @ 3.2%</t>
  </si>
  <si>
    <t>CURRENT</t>
  </si>
  <si>
    <t>PROPOSED</t>
  </si>
  <si>
    <t xml:space="preserve">PROPOSED </t>
  </si>
  <si>
    <t>Proposed(3.4%)</t>
  </si>
  <si>
    <t>2026/2027 @ 3.4%</t>
  </si>
  <si>
    <t>2027/2028 @ 9%</t>
  </si>
  <si>
    <t>2028/2029 @ 9%</t>
  </si>
  <si>
    <t>2026/2027 @ 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</si>
</sst>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0.0000"/>
    <numFmt numFmtId="170" formatCode="_ * #,##0.00000_ ;_ * \-#,##0.00000_ ;_ * &quot;-&quot;??_ ;_ @_ "/>
    <numFmt numFmtId="171" formatCode="_ * #,##0.0000_ ;_ * \-#,##0.0000_ ;_ * &quot;-&quot;??_ ;_ @_ "/>
    <numFmt numFmtId="172" formatCode="_-* #,##0.0000_-;\-* #,##0.0000_-;_-* &quot;-&quot;??_-;_-@_-"/>
    <numFmt numFmtId="173" formatCode="0.0"/>
    <numFmt numFmtId="174" formatCode="_ * #,##0.00_ ;_ * \-#,##0.00_ ;_ * &quot;-&quot;_ ;_ @_ "/>
    <numFmt numFmtId="175" formatCode="_ * #,##0.0000_ ;_ * \-#,##0.0000_ ;_ * &quot;-&quot;_ ;_ @_ "/>
    <numFmt numFmtId="176" formatCode="0.0%"/>
    <numFmt numFmtId="177" formatCode="_ * #,##0.0000_ ;_ * \-#,##0.0000_ ;_ * &quot;-&quot;????_ ;_ @_ "/>
    <numFmt numFmtId="178" formatCode="0.000%"/>
    <numFmt numFmtId="179" formatCode="General_)"/>
    <numFmt numFmtId="180" formatCode="#,##0;\-#,##0;&quot;-&quot;"/>
    <numFmt numFmtId="181" formatCode="dd\-mmm\-yy_)"/>
    <numFmt numFmtId="182" formatCode="#,##0.00;\-#,##0.00;&quot;-&quot;"/>
    <numFmt numFmtId="183" formatCode="#,##0%;\-#,##0%;&quot;- &quot;"/>
    <numFmt numFmtId="184" formatCode="0.0%;\(0.0%\)"/>
    <numFmt numFmtId="185" formatCode="#,##0.0%;\-#,##0.0%;&quot;- &quot;"/>
    <numFmt numFmtId="186" formatCode="&quot;$&quot;#,##0.0"/>
    <numFmt numFmtId="187" formatCode="#,##0.00%;\-#,##0.00%;&quot;- &quot;"/>
    <numFmt numFmtId="188" formatCode="0.000000"/>
    <numFmt numFmtId="189" formatCode="#,##0.0;\-#,##0.0;&quot;-&quot;"/>
    <numFmt numFmtId="190" formatCode="0.00000"/>
    <numFmt numFmtId="191" formatCode="_ * #,##0.000_ ;_ * \-#,##0.000_ ;_ * &quot;-&quot;??_ ;_ @_ "/>
    <numFmt numFmtId="192" formatCode="&quot;$&quot;#,##0,;\(&quot;$&quot;#,##0,\)"/>
    <numFmt numFmtId="193" formatCode="_ &quot;R&quot;\ * #,##0.00_ ;_ &quot;R&quot;\ * \-#,##0.00_ ;_ &quot;R&quot;\ * &quot;-&quot;??_ ;_ @_ "/>
    <numFmt numFmtId="194" formatCode="&quot;R&quot;#,##0\ ;\(&quot;R&quot;#,##0\)"/>
    <numFmt numFmtId="195" formatCode="\$#,##0\ ;\(\$#,##0\)"/>
    <numFmt numFmtId="196" formatCode="&quot;R&quot;\ #,##0;&quot;R&quot;\ \-#,##0"/>
    <numFmt numFmtId="197" formatCode="_ [$€-2]\ * #,##0.00_ ;_ [$€-2]\ * \-#,##0.00_ ;_ [$€-2]\ * &quot;-&quot;??_ "/>
    <numFmt numFmtId="198" formatCode="#,#00"/>
    <numFmt numFmtId="199" formatCode="_(&quot;R$&quot;* #,##0_);_(&quot;R$&quot;* \(#,##0\);_(&quot;R$&quot;* &quot;-&quot;_);_(@_)"/>
    <numFmt numFmtId="200" formatCode="_(&quot;R$&quot;* #,##0.00_);_(&quot;R$&quot;* \(#,##0.00\);_(&quot;R$&quot;* &quot;-&quot;??_);_(@_)"/>
    <numFmt numFmtId="201" formatCode="\$#,"/>
    <numFmt numFmtId="202" formatCode="[Red]0%;[Red]\(0%\)"/>
    <numFmt numFmtId="203" formatCode="d/m/yy"/>
    <numFmt numFmtId="204" formatCode="0%;\(0%\)"/>
    <numFmt numFmtId="205" formatCode="d/m/yy\ h:mm"/>
    <numFmt numFmtId="206" formatCode="%#,#00"/>
    <numFmt numFmtId="207" formatCode="#.##000"/>
    <numFmt numFmtId="208" formatCode="#,##0.000000"/>
    <numFmt numFmtId="209" formatCode="\ \ @"/>
    <numFmt numFmtId="210" formatCode="0.0000000"/>
    <numFmt numFmtId="211" formatCode="\ \ \ \ @"/>
    <numFmt numFmtId="212" formatCode="0.00000000"/>
    <numFmt numFmtId="213" formatCode="#.##0,"/>
    <numFmt numFmtId="214" formatCode="_-&quot;£&quot;* #,##0_-;\-&quot;£&quot;* #,##0_-;_-&quot;£&quot;* &quot;-&quot;_-;_-@_-"/>
    <numFmt numFmtId="215" formatCode="_-&quot;£&quot;* #,##0.00_-;\-&quot;£&quot;* #,##0.00_-;_-&quot;£&quot;* &quot;-&quot;??_-;_-@_-"/>
    <numFmt numFmtId="216" formatCode="_ * #,##0.000000_ ;_ * \-#,##0.000000_ ;_ * &quot;-&quot;??????_ ;_ @_ "/>
    <numFmt numFmtId="217" formatCode="_ * #,##0.00000_ ;_ * \-#,##0.00000_ ;_ * &quot;-&quot;????_ ;_ @_ "/>
    <numFmt numFmtId="218" formatCode="&quot;R&quot;\ #,##0.00;[Red]&quot;R&quot;\ \-#,##0.00"/>
    <numFmt numFmtId="219" formatCode="&quot;R&quot;\ #,##0.00"/>
    <numFmt numFmtId="220" formatCode="_-* #,##0.00000_-;\-* #,##0.00000_-;_-* &quot;-&quot;??_-;_-@_-"/>
    <numFmt numFmtId="221" formatCode="_-* #,##0.000000_-;\-* #,##0.000000_-;_-* &quot;-&quot;??_-;_-@_-"/>
  </numFmts>
  <fonts count="1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i/>
      <u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 Narrow"/>
      <family val="2"/>
    </font>
    <font>
      <sz val="11"/>
      <color indexed="9"/>
      <name val="Calibri"/>
      <family val="2"/>
    </font>
    <font>
      <sz val="10"/>
      <color indexed="9"/>
      <name val="Arial Narrow"/>
      <family val="2"/>
    </font>
    <font>
      <sz val="11"/>
      <color indexed="20"/>
      <name val="Calibri"/>
      <family val="2"/>
    </font>
    <font>
      <sz val="10"/>
      <color indexed="20"/>
      <name val="Arial Narrow"/>
      <family val="2"/>
    </font>
    <font>
      <sz val="8"/>
      <name val="SwitzerlandLight"/>
    </font>
    <font>
      <sz val="7"/>
      <name val="Times New Roman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 Narrow"/>
      <family val="2"/>
    </font>
    <font>
      <b/>
      <sz val="11"/>
      <color indexed="9"/>
      <name val="Calibri"/>
      <family val="2"/>
    </font>
    <font>
      <b/>
      <sz val="10"/>
      <color indexed="9"/>
      <name val="Arial Narrow"/>
      <family val="2"/>
    </font>
    <font>
      <sz val="10"/>
      <name val="Arial Narrow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1"/>
      <color indexed="8"/>
      <name val="Serifa BT"/>
      <family val="2"/>
    </font>
    <font>
      <sz val="9"/>
      <name val="Arial"/>
      <family val="2"/>
    </font>
    <font>
      <sz val="9"/>
      <name val="Tms Rmn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 Narrow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sz val="10"/>
      <color indexed="17"/>
      <name val="Arial Narrow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Arial Narrow"/>
      <family val="2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10"/>
      <color indexed="36"/>
      <name val="Arial"/>
      <family val="2"/>
    </font>
    <font>
      <sz val="9"/>
      <name val="Times New Roman"/>
      <family val="1"/>
    </font>
    <font>
      <sz val="11"/>
      <color indexed="62"/>
      <name val="Calibri"/>
      <family val="2"/>
    </font>
    <font>
      <sz val="10"/>
      <color indexed="62"/>
      <name val="Arial Narrow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0"/>
      <color indexed="52"/>
      <name val="Arial Narrow"/>
      <family val="2"/>
    </font>
    <font>
      <sz val="11"/>
      <color indexed="60"/>
      <name val="Calibri"/>
      <family val="2"/>
    </font>
    <font>
      <sz val="10"/>
      <color indexed="60"/>
      <name val="Arial Narrow"/>
      <family val="2"/>
    </font>
    <font>
      <sz val="8"/>
      <name val="Arial Narrow"/>
      <family val="2"/>
    </font>
    <font>
      <sz val="10"/>
      <name val="MS Sans Serif"/>
      <family val="2"/>
    </font>
    <font>
      <sz val="10"/>
      <color theme="1"/>
      <name val="Calibri"/>
      <family val="2"/>
    </font>
    <font>
      <b/>
      <sz val="14"/>
      <name val="Arial"/>
      <family val="2"/>
    </font>
    <font>
      <sz val="11"/>
      <color theme="1"/>
      <name val="Serifa BT"/>
      <family val="2"/>
    </font>
    <font>
      <b/>
      <sz val="11"/>
      <color indexed="63"/>
      <name val="Calibri"/>
      <family val="2"/>
    </font>
    <font>
      <b/>
      <sz val="10"/>
      <color indexed="63"/>
      <name val="Arial Narrow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 Narrow"/>
      <family val="2"/>
    </font>
    <font>
      <b/>
      <i/>
      <u/>
      <sz val="12"/>
      <name val="Times New Roman"/>
      <family val="1"/>
    </font>
    <font>
      <b/>
      <i/>
      <u/>
      <sz val="12"/>
      <color rgb="FFFF0000"/>
      <name val="Times New Roman"/>
      <family val="1"/>
    </font>
    <font>
      <b/>
      <sz val="10"/>
      <color rgb="FFFF0000"/>
      <name val="Arial"/>
      <family val="2"/>
    </font>
    <font>
      <b/>
      <i/>
      <u/>
      <sz val="12"/>
      <name val="Arial"/>
      <family val="2"/>
    </font>
    <font>
      <b/>
      <u/>
      <sz val="10"/>
      <name val="Times New Roman"/>
      <family val="1"/>
    </font>
    <font>
      <b/>
      <u/>
      <sz val="12"/>
      <name val="Arial"/>
      <family val="2"/>
    </font>
    <font>
      <i/>
      <u/>
      <sz val="10"/>
      <name val="Times New Roman"/>
      <family val="1"/>
    </font>
    <font>
      <i/>
      <sz val="10"/>
      <name val="Times New Roman"/>
      <family val="1"/>
    </font>
    <font>
      <b/>
      <i/>
      <sz val="10"/>
      <color rgb="FFFF0000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6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 MT"/>
      <family val="2"/>
    </font>
    <font>
      <sz val="12"/>
      <name val="Arial MT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36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5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5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693">
    <xf numFmtId="0" fontId="0" fillId="0" borderId="0"/>
    <xf numFmtId="0" fontId="18" fillId="0" borderId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9" fillId="3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4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0" fillId="4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9" fillId="4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30" fillId="43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4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9" fillId="44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39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9" fillId="4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30" fillId="39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1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9" fillId="41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0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9" fillId="4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0" fillId="39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9" fillId="4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0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9" fillId="4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0" fillId="49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4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9" fillId="44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30" fillId="39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9" fillId="4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30" fillId="39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9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0" fillId="41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2" fillId="39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2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2" fillId="49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2" fillId="5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2" fillId="39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2" fillId="41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2" fillId="53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2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2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2" fillId="5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2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2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21" fillId="0" borderId="0" applyNumberFormat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179" fontId="35" fillId="0" borderId="0">
      <alignment vertical="top"/>
    </xf>
    <xf numFmtId="179" fontId="36" fillId="0" borderId="0">
      <alignment horizontal="right"/>
    </xf>
    <xf numFmtId="2" fontId="37" fillId="0" borderId="0">
      <protection locked="0"/>
    </xf>
    <xf numFmtId="2" fontId="38" fillId="0" borderId="0">
      <protection locked="0"/>
    </xf>
    <xf numFmtId="180" fontId="39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180" fontId="39" fillId="0" borderId="0" applyFill="0" applyBorder="0" applyAlignment="0"/>
    <xf numFmtId="180" fontId="39" fillId="0" borderId="0" applyFill="0" applyBorder="0" applyAlignment="0"/>
    <xf numFmtId="181" fontId="20" fillId="0" borderId="0" applyFill="0" applyBorder="0" applyAlignment="0"/>
    <xf numFmtId="182" fontId="39" fillId="0" borderId="0" applyFill="0" applyBorder="0" applyAlignment="0"/>
    <xf numFmtId="179" fontId="20" fillId="0" borderId="0" applyFill="0" applyBorder="0" applyAlignment="0"/>
    <xf numFmtId="179" fontId="20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20" fillId="0" borderId="0" applyFill="0" applyBorder="0" applyAlignment="0"/>
    <xf numFmtId="183" fontId="39" fillId="0" borderId="0" applyFill="0" applyBorder="0" applyAlignment="0"/>
    <xf numFmtId="184" fontId="20" fillId="0" borderId="0" applyFill="0" applyBorder="0" applyAlignment="0"/>
    <xf numFmtId="184" fontId="20" fillId="0" borderId="0" applyFill="0" applyBorder="0" applyAlignment="0"/>
    <xf numFmtId="183" fontId="39" fillId="0" borderId="0" applyFill="0" applyBorder="0" applyAlignment="0"/>
    <xf numFmtId="183" fontId="39" fillId="0" borderId="0" applyFill="0" applyBorder="0" applyAlignment="0"/>
    <xf numFmtId="184" fontId="20" fillId="0" borderId="0" applyFill="0" applyBorder="0" applyAlignment="0"/>
    <xf numFmtId="185" fontId="39" fillId="0" borderId="0" applyFill="0" applyBorder="0" applyAlignment="0"/>
    <xf numFmtId="186" fontId="20" fillId="0" borderId="0" applyFill="0" applyBorder="0" applyAlignment="0"/>
    <xf numFmtId="186" fontId="20" fillId="0" borderId="0" applyFill="0" applyBorder="0" applyAlignment="0"/>
    <xf numFmtId="185" fontId="39" fillId="0" borderId="0" applyFill="0" applyBorder="0" applyAlignment="0"/>
    <xf numFmtId="185" fontId="39" fillId="0" borderId="0" applyFill="0" applyBorder="0" applyAlignment="0"/>
    <xf numFmtId="186" fontId="20" fillId="0" borderId="0" applyFill="0" applyBorder="0" applyAlignment="0"/>
    <xf numFmtId="187" fontId="39" fillId="0" borderId="0" applyFill="0" applyBorder="0" applyAlignment="0"/>
    <xf numFmtId="188" fontId="20" fillId="0" borderId="0" applyFill="0" applyBorder="0" applyAlignment="0"/>
    <xf numFmtId="188" fontId="20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8" fontId="20" fillId="0" borderId="0" applyFill="0" applyBorder="0" applyAlignment="0"/>
    <xf numFmtId="180" fontId="39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180" fontId="39" fillId="0" borderId="0" applyFill="0" applyBorder="0" applyAlignment="0"/>
    <xf numFmtId="180" fontId="39" fillId="0" borderId="0" applyFill="0" applyBorder="0" applyAlignment="0"/>
    <xf numFmtId="181" fontId="20" fillId="0" borderId="0" applyFill="0" applyBorder="0" applyAlignment="0"/>
    <xf numFmtId="189" fontId="39" fillId="0" borderId="0" applyFill="0" applyBorder="0" applyAlignment="0"/>
    <xf numFmtId="190" fontId="20" fillId="0" borderId="0" applyFill="0" applyBorder="0" applyAlignment="0"/>
    <xf numFmtId="190" fontId="20" fillId="0" borderId="0" applyFill="0" applyBorder="0" applyAlignment="0"/>
    <xf numFmtId="189" fontId="39" fillId="0" borderId="0" applyFill="0" applyBorder="0" applyAlignment="0"/>
    <xf numFmtId="189" fontId="39" fillId="0" borderId="0" applyFill="0" applyBorder="0" applyAlignment="0"/>
    <xf numFmtId="190" fontId="20" fillId="0" borderId="0" applyFill="0" applyBorder="0" applyAlignment="0"/>
    <xf numFmtId="182" fontId="39" fillId="0" borderId="0" applyFill="0" applyBorder="0" applyAlignment="0"/>
    <xf numFmtId="179" fontId="20" fillId="0" borderId="0" applyFill="0" applyBorder="0" applyAlignment="0"/>
    <xf numFmtId="179" fontId="20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20" fillId="0" borderId="0" applyFill="0" applyBorder="0" applyAlignment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12" fillId="6" borderId="5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12" fillId="6" borderId="5" applyNumberFormat="0" applyAlignment="0" applyProtection="0"/>
    <xf numFmtId="0" fontId="41" fillId="61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0" fillId="60" borderId="40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43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0" fontId="42" fillId="62" borderId="41" applyNumberFormat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91" fontId="2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4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91" fontId="29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63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63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63" borderId="0" applyFont="0" applyFill="0" applyBorder="0" applyAlignment="0" applyProtection="0"/>
    <xf numFmtId="19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95" fontId="20" fillId="63" borderId="0" applyFont="0" applyFill="0" applyBorder="0" applyAlignment="0" applyProtection="0"/>
    <xf numFmtId="195" fontId="20" fillId="63" borderId="0" applyFont="0" applyFill="0" applyBorder="0" applyAlignment="0" applyProtection="0"/>
    <xf numFmtId="16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63" borderId="0" applyFont="0" applyFill="0" applyBorder="0" applyAlignment="0" applyProtection="0"/>
    <xf numFmtId="194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5" fontId="20" fillId="63" borderId="0" applyFont="0" applyFill="0" applyBorder="0" applyAlignment="0" applyProtection="0"/>
    <xf numFmtId="196" fontId="20" fillId="0" borderId="0" applyFont="0" applyFill="0" applyBorder="0" applyAlignment="0" applyProtection="0"/>
    <xf numFmtId="2" fontId="37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5" fillId="0" borderId="0" applyFill="0" applyBorder="0" applyAlignment="0" applyProtection="0"/>
    <xf numFmtId="0" fontId="20" fillId="0" borderId="0" applyFont="0" applyFill="0" applyBorder="0" applyAlignment="0" applyProtection="0"/>
    <xf numFmtId="0" fontId="45" fillId="0" borderId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5" fillId="63" borderId="0" applyFill="0" applyBorder="0" applyAlignment="0" applyProtection="0"/>
    <xf numFmtId="0" fontId="45" fillId="0" borderId="0" applyFill="0" applyBorder="0" applyAlignment="0" applyProtection="0"/>
    <xf numFmtId="0" fontId="45" fillId="63" borderId="0" applyFill="0" applyBorder="0" applyAlignment="0" applyProtection="0"/>
    <xf numFmtId="14" fontId="39" fillId="0" borderId="0" applyFill="0" applyBorder="0" applyAlignment="0"/>
    <xf numFmtId="0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49" fillId="0" borderId="0"/>
    <xf numFmtId="180" fontId="50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180" fontId="50" fillId="0" borderId="0" applyFill="0" applyBorder="0" applyAlignment="0"/>
    <xf numFmtId="180" fontId="50" fillId="0" borderId="0" applyFill="0" applyBorder="0" applyAlignment="0"/>
    <xf numFmtId="181" fontId="20" fillId="0" borderId="0" applyFill="0" applyBorder="0" applyAlignment="0"/>
    <xf numFmtId="182" fontId="50" fillId="0" borderId="0" applyFill="0" applyBorder="0" applyAlignment="0"/>
    <xf numFmtId="179" fontId="20" fillId="0" borderId="0" applyFill="0" applyBorder="0" applyAlignment="0"/>
    <xf numFmtId="179" fontId="20" fillId="0" borderId="0" applyFill="0" applyBorder="0" applyAlignment="0"/>
    <xf numFmtId="182" fontId="50" fillId="0" borderId="0" applyFill="0" applyBorder="0" applyAlignment="0"/>
    <xf numFmtId="182" fontId="50" fillId="0" borderId="0" applyFill="0" applyBorder="0" applyAlignment="0"/>
    <xf numFmtId="179" fontId="20" fillId="0" borderId="0" applyFill="0" applyBorder="0" applyAlignment="0"/>
    <xf numFmtId="180" fontId="50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180" fontId="50" fillId="0" borderId="0" applyFill="0" applyBorder="0" applyAlignment="0"/>
    <xf numFmtId="180" fontId="50" fillId="0" borderId="0" applyFill="0" applyBorder="0" applyAlignment="0"/>
    <xf numFmtId="181" fontId="20" fillId="0" borderId="0" applyFill="0" applyBorder="0" applyAlignment="0"/>
    <xf numFmtId="189" fontId="50" fillId="0" borderId="0" applyFill="0" applyBorder="0" applyAlignment="0"/>
    <xf numFmtId="190" fontId="20" fillId="0" borderId="0" applyFill="0" applyBorder="0" applyAlignment="0"/>
    <xf numFmtId="190" fontId="20" fillId="0" borderId="0" applyFill="0" applyBorder="0" applyAlignment="0"/>
    <xf numFmtId="189" fontId="50" fillId="0" borderId="0" applyFill="0" applyBorder="0" applyAlignment="0"/>
    <xf numFmtId="189" fontId="50" fillId="0" borderId="0" applyFill="0" applyBorder="0" applyAlignment="0"/>
    <xf numFmtId="190" fontId="20" fillId="0" borderId="0" applyFill="0" applyBorder="0" applyAlignment="0"/>
    <xf numFmtId="182" fontId="50" fillId="0" borderId="0" applyFill="0" applyBorder="0" applyAlignment="0"/>
    <xf numFmtId="179" fontId="20" fillId="0" borderId="0" applyFill="0" applyBorder="0" applyAlignment="0"/>
    <xf numFmtId="179" fontId="20" fillId="0" borderId="0" applyFill="0" applyBorder="0" applyAlignment="0"/>
    <xf numFmtId="182" fontId="50" fillId="0" borderId="0" applyFill="0" applyBorder="0" applyAlignment="0"/>
    <xf numFmtId="182" fontId="50" fillId="0" borderId="0" applyFill="0" applyBorder="0" applyAlignment="0"/>
    <xf numFmtId="179" fontId="20" fillId="0" borderId="0" applyFill="0" applyBorder="0" applyAlignment="0"/>
    <xf numFmtId="197" fontId="48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Protection="0"/>
    <xf numFmtId="0" fontId="54" fillId="0" borderId="0" applyProtection="0"/>
    <xf numFmtId="0" fontId="54" fillId="0" borderId="0" applyProtection="0"/>
    <xf numFmtId="0" fontId="54" fillId="0" borderId="0" applyProtection="0"/>
    <xf numFmtId="0" fontId="55" fillId="0" borderId="0" applyProtection="0"/>
    <xf numFmtId="0" fontId="55" fillId="0" borderId="0" applyProtection="0"/>
    <xf numFmtId="0" fontId="56" fillId="0" borderId="0" applyProtection="0"/>
    <xf numFmtId="0" fontId="57" fillId="0" borderId="0" applyProtection="0"/>
    <xf numFmtId="0" fontId="58" fillId="0" borderId="0" applyProtection="0"/>
    <xf numFmtId="0" fontId="59" fillId="0" borderId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45" fillId="0" borderId="0" applyFill="0" applyBorder="0" applyAlignment="0" applyProtection="0"/>
    <xf numFmtId="2" fontId="20" fillId="0" borderId="0" applyFont="0" applyFill="0" applyBorder="0" applyAlignment="0" applyProtection="0"/>
    <xf numFmtId="2" fontId="45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45" fillId="63" borderId="0" applyFill="0" applyBorder="0" applyAlignment="0" applyProtection="0"/>
    <xf numFmtId="2" fontId="45" fillId="0" borderId="0" applyFill="0" applyBorder="0" applyAlignment="0" applyProtection="0"/>
    <xf numFmtId="2" fontId="45" fillId="63" borderId="0" applyFill="0" applyBorder="0" applyAlignment="0" applyProtection="0"/>
    <xf numFmtId="198" fontId="37" fillId="0" borderId="0">
      <protection locked="0"/>
    </xf>
    <xf numFmtId="0" fontId="60" fillId="42" borderId="0" applyNumberFormat="0" applyBorder="0" applyAlignment="0" applyProtection="0"/>
    <xf numFmtId="0" fontId="60" fillId="4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61" fillId="42" borderId="0" applyNumberFormat="0" applyBorder="0" applyAlignment="0" applyProtection="0"/>
    <xf numFmtId="0" fontId="60" fillId="42" borderId="0" applyNumberFormat="0" applyBorder="0" applyAlignment="0" applyProtection="0"/>
    <xf numFmtId="0" fontId="60" fillId="42" borderId="0" applyNumberFormat="0" applyBorder="0" applyAlignment="0" applyProtection="0"/>
    <xf numFmtId="0" fontId="60" fillId="42" borderId="0" applyNumberFormat="0" applyBorder="0" applyAlignment="0" applyProtection="0"/>
    <xf numFmtId="0" fontId="60" fillId="42" borderId="0" applyNumberFormat="0" applyBorder="0" applyAlignment="0" applyProtection="0"/>
    <xf numFmtId="38" fontId="54" fillId="33" borderId="0" applyNumberFormat="0" applyBorder="0" applyAlignment="0" applyProtection="0"/>
    <xf numFmtId="38" fontId="54" fillId="33" borderId="0" applyNumberFormat="0" applyBorder="0" applyAlignment="0" applyProtection="0"/>
    <xf numFmtId="38" fontId="54" fillId="33" borderId="0" applyNumberFormat="0" applyBorder="0" applyAlignment="0" applyProtection="0"/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22" applyNumberFormat="0" applyAlignment="0" applyProtection="0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2" fillId="0" borderId="42">
      <alignment horizontal="left" vertical="center"/>
    </xf>
    <xf numFmtId="0" fontId="63" fillId="0" borderId="0" applyNumberFormat="0" applyFill="0" applyBorder="0" applyAlignment="0" applyProtection="0"/>
    <xf numFmtId="0" fontId="64" fillId="0" borderId="43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43" applyNumberFormat="0" applyFill="0" applyAlignment="0" applyProtection="0"/>
    <xf numFmtId="0" fontId="64" fillId="0" borderId="43" applyNumberFormat="0" applyFill="0" applyAlignment="0" applyProtection="0"/>
    <xf numFmtId="0" fontId="63" fillId="0" borderId="0" applyNumberFormat="0" applyFon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43" applyNumberFormat="0" applyFill="0" applyAlignment="0" applyProtection="0"/>
    <xf numFmtId="0" fontId="64" fillId="0" borderId="43" applyNumberFormat="0" applyFill="0" applyAlignment="0" applyProtection="0"/>
    <xf numFmtId="0" fontId="64" fillId="0" borderId="43" applyNumberFormat="0" applyFill="0" applyAlignment="0" applyProtection="0"/>
    <xf numFmtId="0" fontId="64" fillId="0" borderId="43" applyNumberFormat="0" applyFill="0" applyAlignment="0" applyProtection="0"/>
    <xf numFmtId="0" fontId="63" fillId="0" borderId="0" applyNumberFormat="0" applyFill="0" applyBorder="0" applyAlignment="0" applyProtection="0"/>
    <xf numFmtId="0" fontId="63" fillId="63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5" fillId="0" borderId="4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62" fillId="0" borderId="0" applyNumberFormat="0" applyFill="0" applyBorder="0" applyAlignment="0" applyProtection="0"/>
    <xf numFmtId="0" fontId="62" fillId="63" borderId="0" applyNumberFormat="0" applyFill="0" applyBorder="0" applyAlignment="0" applyProtection="0"/>
    <xf numFmtId="0" fontId="62" fillId="63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5" fillId="0" borderId="44" applyNumberFormat="0" applyFill="0" applyAlignment="0" applyProtection="0"/>
    <xf numFmtId="0" fontId="65" fillId="0" borderId="44" applyNumberFormat="0" applyFill="0" applyAlignment="0" applyProtection="0"/>
    <xf numFmtId="0" fontId="62" fillId="0" borderId="0" applyNumberFormat="0" applyFon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5" fillId="0" borderId="44" applyNumberFormat="0" applyFill="0" applyAlignment="0" applyProtection="0"/>
    <xf numFmtId="0" fontId="65" fillId="0" borderId="44" applyNumberFormat="0" applyFill="0" applyAlignment="0" applyProtection="0"/>
    <xf numFmtId="0" fontId="65" fillId="0" borderId="44" applyNumberFormat="0" applyFill="0" applyAlignment="0" applyProtection="0"/>
    <xf numFmtId="0" fontId="65" fillId="0" borderId="44" applyNumberFormat="0" applyFill="0" applyAlignment="0" applyProtection="0"/>
    <xf numFmtId="0" fontId="62" fillId="0" borderId="0" applyNumberFormat="0" applyFill="0" applyBorder="0" applyAlignment="0" applyProtection="0"/>
    <xf numFmtId="0" fontId="62" fillId="63" borderId="0" applyNumberFormat="0" applyFill="0" applyBorder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67" fillId="0" borderId="46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3" fillId="63" borderId="0" applyNumberFormat="0" applyFill="0" applyBorder="0" applyAlignment="0" applyProtection="0"/>
    <xf numFmtId="0" fontId="63" fillId="63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63" borderId="0" applyNumberFormat="0" applyFill="0" applyBorder="0" applyAlignment="0" applyProtection="0"/>
    <xf numFmtId="0" fontId="62" fillId="63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63" borderId="0" applyNumberFormat="0" applyFill="0" applyBorder="0" applyAlignment="0" applyProtection="0"/>
    <xf numFmtId="0" fontId="62" fillId="63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63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63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3" fontId="73" fillId="0" borderId="0" applyFont="0" applyFill="0" applyBorder="0" applyAlignment="0" applyProtection="0"/>
    <xf numFmtId="10" fontId="54" fillId="64" borderId="39" applyNumberFormat="0" applyBorder="0" applyAlignment="0" applyProtection="0"/>
    <xf numFmtId="10" fontId="54" fillId="64" borderId="39" applyNumberFormat="0" applyBorder="0" applyAlignment="0" applyProtection="0"/>
    <xf numFmtId="10" fontId="54" fillId="64" borderId="39" applyNumberFormat="0" applyBorder="0" applyAlignment="0" applyProtection="0"/>
    <xf numFmtId="10" fontId="54" fillId="64" borderId="39" applyNumberFormat="0" applyBorder="0" applyAlignment="0" applyProtection="0"/>
    <xf numFmtId="10" fontId="54" fillId="64" borderId="39" applyNumberFormat="0" applyBorder="0" applyAlignment="0" applyProtection="0"/>
    <xf numFmtId="10" fontId="54" fillId="64" borderId="39" applyNumberFormat="0" applyBorder="0" applyAlignment="0" applyProtection="0"/>
    <xf numFmtId="10" fontId="54" fillId="64" borderId="39" applyNumberFormat="0" applyBorder="0" applyAlignment="0" applyProtection="0"/>
    <xf numFmtId="10" fontId="54" fillId="64" borderId="39" applyNumberFormat="0" applyBorder="0" applyAlignment="0" applyProtection="0"/>
    <xf numFmtId="10" fontId="54" fillId="64" borderId="39" applyNumberFormat="0" applyBorder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10" fillId="5" borderId="5" applyNumberFormat="0" applyAlignment="0" applyProtection="0"/>
    <xf numFmtId="0" fontId="74" fillId="41" borderId="40" applyNumberFormat="0" applyAlignment="0" applyProtection="0"/>
    <xf numFmtId="0" fontId="10" fillId="5" borderId="5" applyNumberFormat="0" applyAlignment="0" applyProtection="0"/>
    <xf numFmtId="0" fontId="75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5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5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0" fontId="74" fillId="41" borderId="40" applyNumberFormat="0" applyAlignment="0" applyProtection="0"/>
    <xf numFmtId="180" fontId="76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180" fontId="76" fillId="0" borderId="0" applyFill="0" applyBorder="0" applyAlignment="0"/>
    <xf numFmtId="180" fontId="76" fillId="0" borderId="0" applyFill="0" applyBorder="0" applyAlignment="0"/>
    <xf numFmtId="181" fontId="20" fillId="0" borderId="0" applyFill="0" applyBorder="0" applyAlignment="0"/>
    <xf numFmtId="182" fontId="76" fillId="0" borderId="0" applyFill="0" applyBorder="0" applyAlignment="0"/>
    <xf numFmtId="179" fontId="20" fillId="0" borderId="0" applyFill="0" applyBorder="0" applyAlignment="0"/>
    <xf numFmtId="179" fontId="20" fillId="0" borderId="0" applyFill="0" applyBorder="0" applyAlignment="0"/>
    <xf numFmtId="182" fontId="76" fillId="0" borderId="0" applyFill="0" applyBorder="0" applyAlignment="0"/>
    <xf numFmtId="182" fontId="76" fillId="0" borderId="0" applyFill="0" applyBorder="0" applyAlignment="0"/>
    <xf numFmtId="179" fontId="20" fillId="0" borderId="0" applyFill="0" applyBorder="0" applyAlignment="0"/>
    <xf numFmtId="180" fontId="76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180" fontId="76" fillId="0" borderId="0" applyFill="0" applyBorder="0" applyAlignment="0"/>
    <xf numFmtId="180" fontId="76" fillId="0" borderId="0" applyFill="0" applyBorder="0" applyAlignment="0"/>
    <xf numFmtId="181" fontId="20" fillId="0" borderId="0" applyFill="0" applyBorder="0" applyAlignment="0"/>
    <xf numFmtId="189" fontId="76" fillId="0" borderId="0" applyFill="0" applyBorder="0" applyAlignment="0"/>
    <xf numFmtId="190" fontId="20" fillId="0" borderId="0" applyFill="0" applyBorder="0" applyAlignment="0"/>
    <xf numFmtId="190" fontId="20" fillId="0" borderId="0" applyFill="0" applyBorder="0" applyAlignment="0"/>
    <xf numFmtId="189" fontId="76" fillId="0" borderId="0" applyFill="0" applyBorder="0" applyAlignment="0"/>
    <xf numFmtId="189" fontId="76" fillId="0" borderId="0" applyFill="0" applyBorder="0" applyAlignment="0"/>
    <xf numFmtId="190" fontId="20" fillId="0" borderId="0" applyFill="0" applyBorder="0" applyAlignment="0"/>
    <xf numFmtId="182" fontId="76" fillId="0" borderId="0" applyFill="0" applyBorder="0" applyAlignment="0"/>
    <xf numFmtId="179" fontId="20" fillId="0" borderId="0" applyFill="0" applyBorder="0" applyAlignment="0"/>
    <xf numFmtId="179" fontId="20" fillId="0" borderId="0" applyFill="0" applyBorder="0" applyAlignment="0"/>
    <xf numFmtId="182" fontId="76" fillId="0" borderId="0" applyFill="0" applyBorder="0" applyAlignment="0"/>
    <xf numFmtId="182" fontId="76" fillId="0" borderId="0" applyFill="0" applyBorder="0" applyAlignment="0"/>
    <xf numFmtId="179" fontId="20" fillId="0" borderId="0" applyFill="0" applyBorder="0" applyAlignment="0"/>
    <xf numFmtId="0" fontId="77" fillId="0" borderId="47" applyNumberFormat="0" applyFill="0" applyAlignment="0" applyProtection="0"/>
    <xf numFmtId="0" fontId="77" fillId="0" borderId="4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78" fillId="0" borderId="47" applyNumberFormat="0" applyFill="0" applyAlignment="0" applyProtection="0"/>
    <xf numFmtId="0" fontId="77" fillId="0" borderId="47" applyNumberFormat="0" applyFill="0" applyAlignment="0" applyProtection="0"/>
    <xf numFmtId="0" fontId="77" fillId="0" borderId="47" applyNumberFormat="0" applyFill="0" applyAlignment="0" applyProtection="0"/>
    <xf numFmtId="0" fontId="77" fillId="0" borderId="47" applyNumberFormat="0" applyFill="0" applyAlignment="0" applyProtection="0"/>
    <xf numFmtId="0" fontId="77" fillId="0" borderId="47" applyNumberFormat="0" applyFill="0" applyAlignment="0" applyProtection="0"/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37" fillId="0" borderId="0">
      <protection locked="0"/>
    </xf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0" fillId="49" borderId="0" applyNumberFormat="0" applyBorder="0" applyAlignment="0" applyProtection="0"/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202" fontId="81" fillId="0" borderId="0"/>
    <xf numFmtId="203" fontId="20" fillId="0" borderId="0"/>
    <xf numFmtId="203" fontId="20" fillId="0" borderId="0"/>
    <xf numFmtId="202" fontId="81" fillId="0" borderId="0"/>
    <xf numFmtId="202" fontId="81" fillId="0" borderId="0"/>
    <xf numFmtId="202" fontId="81" fillId="0" borderId="0"/>
    <xf numFmtId="203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 applyFont="0"/>
    <xf numFmtId="0" fontId="44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 applyFont="0"/>
    <xf numFmtId="0" fontId="2" fillId="0" borderId="0"/>
    <xf numFmtId="0" fontId="2" fillId="0" borderId="0"/>
    <xf numFmtId="0" fontId="20" fillId="0" borderId="0"/>
    <xf numFmtId="0" fontId="44" fillId="0" borderId="0"/>
    <xf numFmtId="0" fontId="20" fillId="0" borderId="0"/>
    <xf numFmtId="0" fontId="2" fillId="0" borderId="0"/>
    <xf numFmtId="0" fontId="44" fillId="0" borderId="0"/>
    <xf numFmtId="0" fontId="2" fillId="0" borderId="0"/>
    <xf numFmtId="0" fontId="44" fillId="0" borderId="0" applyFont="0"/>
    <xf numFmtId="0" fontId="2" fillId="0" borderId="0"/>
    <xf numFmtId="0" fontId="2" fillId="0" borderId="0"/>
    <xf numFmtId="0" fontId="2" fillId="0" borderId="0"/>
    <xf numFmtId="0" fontId="44" fillId="0" borderId="0"/>
    <xf numFmtId="0" fontId="20" fillId="0" borderId="0"/>
    <xf numFmtId="0" fontId="2" fillId="0" borderId="0"/>
    <xf numFmtId="0" fontId="44" fillId="0" borderId="0"/>
    <xf numFmtId="0" fontId="2" fillId="0" borderId="0"/>
    <xf numFmtId="0" fontId="44" fillId="0" borderId="0" applyFont="0"/>
    <xf numFmtId="0" fontId="2" fillId="0" borderId="0"/>
    <xf numFmtId="0" fontId="20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44" fillId="0" borderId="0"/>
    <xf numFmtId="0" fontId="20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0" fillId="0" borderId="0"/>
    <xf numFmtId="0" fontId="44" fillId="0" borderId="0"/>
    <xf numFmtId="0" fontId="2" fillId="0" borderId="0"/>
    <xf numFmtId="0" fontId="20" fillId="0" borderId="0"/>
    <xf numFmtId="0" fontId="83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0" fillId="0" borderId="0"/>
    <xf numFmtId="0" fontId="44" fillId="0" borderId="0"/>
    <xf numFmtId="0" fontId="20" fillId="0" borderId="0"/>
    <xf numFmtId="0" fontId="20" fillId="0" borderId="0"/>
    <xf numFmtId="0" fontId="29" fillId="0" borderId="0"/>
    <xf numFmtId="0" fontId="2" fillId="0" borderId="0"/>
    <xf numFmtId="0" fontId="44" fillId="0" borderId="0"/>
    <xf numFmtId="0" fontId="20" fillId="0" borderId="0"/>
    <xf numFmtId="0" fontId="54" fillId="0" borderId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8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44" fillId="0" borderId="0">
      <alignment vertical="top"/>
    </xf>
    <xf numFmtId="0" fontId="44" fillId="0" borderId="0">
      <alignment vertical="top"/>
    </xf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6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44" fillId="0" borderId="0"/>
    <xf numFmtId="0" fontId="20" fillId="0" borderId="0"/>
    <xf numFmtId="0" fontId="20" fillId="0" borderId="0"/>
    <xf numFmtId="0" fontId="44" fillId="0" borderId="0">
      <alignment vertical="top"/>
    </xf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44" fillId="0" borderId="0"/>
    <xf numFmtId="0" fontId="2" fillId="0" borderId="0"/>
    <xf numFmtId="0" fontId="20" fillId="0" borderId="0"/>
    <xf numFmtId="0" fontId="20" fillId="0" borderId="0"/>
    <xf numFmtId="0" fontId="44" fillId="0" borderId="0"/>
    <xf numFmtId="0" fontId="2" fillId="0" borderId="0"/>
    <xf numFmtId="0" fontId="20" fillId="0" borderId="0"/>
    <xf numFmtId="0" fontId="44" fillId="0" borderId="0"/>
    <xf numFmtId="0" fontId="20" fillId="0" borderId="0"/>
    <xf numFmtId="0" fontId="2" fillId="0" borderId="0"/>
    <xf numFmtId="0" fontId="18" fillId="0" borderId="0"/>
    <xf numFmtId="0" fontId="20" fillId="0" borderId="0"/>
    <xf numFmtId="0" fontId="20" fillId="0" borderId="0"/>
    <xf numFmtId="0" fontId="46" fillId="0" borderId="0"/>
    <xf numFmtId="0" fontId="46" fillId="0" borderId="0"/>
    <xf numFmtId="0" fontId="2" fillId="0" borderId="0"/>
    <xf numFmtId="0" fontId="44" fillId="0" borderId="0"/>
    <xf numFmtId="0" fontId="2" fillId="0" borderId="0"/>
    <xf numFmtId="0" fontId="83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0" fillId="0" borderId="0"/>
    <xf numFmtId="0" fontId="44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84" fillId="0" borderId="0">
      <alignment vertical="top"/>
    </xf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18" fillId="0" borderId="0"/>
    <xf numFmtId="0" fontId="2" fillId="0" borderId="0"/>
    <xf numFmtId="0" fontId="44" fillId="0" borderId="0"/>
    <xf numFmtId="0" fontId="2" fillId="0" borderId="0"/>
    <xf numFmtId="0" fontId="82" fillId="0" borderId="0"/>
    <xf numFmtId="0" fontId="44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 applyFont="0"/>
    <xf numFmtId="0" fontId="2" fillId="0" borderId="0"/>
    <xf numFmtId="0" fontId="2" fillId="0" borderId="0"/>
    <xf numFmtId="0" fontId="29" fillId="0" borderId="0"/>
    <xf numFmtId="0" fontId="2" fillId="0" borderId="0"/>
    <xf numFmtId="0" fontId="20" fillId="0" borderId="0"/>
    <xf numFmtId="0" fontId="44" fillId="0" borderId="0" applyFont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5" fillId="0" borderId="0"/>
    <xf numFmtId="0" fontId="2" fillId="0" borderId="0"/>
    <xf numFmtId="0" fontId="44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>
      <alignment vertical="top"/>
    </xf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 applyFont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85" fillId="0" borderId="0"/>
    <xf numFmtId="0" fontId="2" fillId="0" borderId="0"/>
    <xf numFmtId="0" fontId="8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44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44" fillId="0" borderId="0" applyFont="0"/>
    <xf numFmtId="0" fontId="2" fillId="0" borderId="0"/>
    <xf numFmtId="0" fontId="2" fillId="0" borderId="0"/>
    <xf numFmtId="0" fontId="20" fillId="0" borderId="0"/>
    <xf numFmtId="0" fontId="20" fillId="0" borderId="0"/>
    <xf numFmtId="0" fontId="46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0" fillId="0" borderId="0"/>
    <xf numFmtId="0" fontId="46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45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44" fillId="0" borderId="0" applyFont="0"/>
    <xf numFmtId="0" fontId="2" fillId="0" borderId="0"/>
    <xf numFmtId="0" fontId="84" fillId="0" borderId="0">
      <alignment vertical="top"/>
    </xf>
    <xf numFmtId="0" fontId="84" fillId="0" borderId="0">
      <alignment vertical="top"/>
    </xf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84" fillId="0" borderId="0">
      <alignment vertical="top"/>
    </xf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4" fillId="0" borderId="0" applyFont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 applyFont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9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0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48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29" fillId="43" borderId="48" applyNumberFormat="0" applyFon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11" fillId="6" borderId="6" applyNumberFormat="0" applyAlignment="0" applyProtection="0"/>
    <xf numFmtId="0" fontId="86" fillId="60" borderId="49" applyNumberFormat="0" applyAlignment="0" applyProtection="0"/>
    <xf numFmtId="0" fontId="11" fillId="6" borderId="6" applyNumberFormat="0" applyAlignment="0" applyProtection="0"/>
    <xf numFmtId="0" fontId="87" fillId="61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0" fontId="86" fillId="60" borderId="49" applyNumberFormat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206" fontId="37" fillId="0" borderId="0">
      <protection locked="0"/>
    </xf>
    <xf numFmtId="207" fontId="37" fillId="0" borderId="0">
      <protection locked="0"/>
    </xf>
    <xf numFmtId="181" fontId="20" fillId="0" borderId="0" applyFont="0" applyFill="0" applyBorder="0" applyAlignment="0" applyProtection="0"/>
    <xf numFmtId="180" fontId="88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180" fontId="88" fillId="0" borderId="0" applyFill="0" applyBorder="0" applyAlignment="0"/>
    <xf numFmtId="180" fontId="88" fillId="0" borderId="0" applyFill="0" applyBorder="0" applyAlignment="0"/>
    <xf numFmtId="181" fontId="20" fillId="0" borderId="0" applyFill="0" applyBorder="0" applyAlignment="0"/>
    <xf numFmtId="182" fontId="88" fillId="0" borderId="0" applyFill="0" applyBorder="0" applyAlignment="0"/>
    <xf numFmtId="179" fontId="20" fillId="0" borderId="0" applyFill="0" applyBorder="0" applyAlignment="0"/>
    <xf numFmtId="179" fontId="20" fillId="0" borderId="0" applyFill="0" applyBorder="0" applyAlignment="0"/>
    <xf numFmtId="182" fontId="88" fillId="0" borderId="0" applyFill="0" applyBorder="0" applyAlignment="0"/>
    <xf numFmtId="182" fontId="88" fillId="0" borderId="0" applyFill="0" applyBorder="0" applyAlignment="0"/>
    <xf numFmtId="179" fontId="20" fillId="0" borderId="0" applyFill="0" applyBorder="0" applyAlignment="0"/>
    <xf numFmtId="180" fontId="88" fillId="0" borderId="0" applyFill="0" applyBorder="0" applyAlignment="0"/>
    <xf numFmtId="181" fontId="20" fillId="0" borderId="0" applyFill="0" applyBorder="0" applyAlignment="0"/>
    <xf numFmtId="181" fontId="20" fillId="0" borderId="0" applyFill="0" applyBorder="0" applyAlignment="0"/>
    <xf numFmtId="180" fontId="88" fillId="0" borderId="0" applyFill="0" applyBorder="0" applyAlignment="0"/>
    <xf numFmtId="180" fontId="88" fillId="0" borderId="0" applyFill="0" applyBorder="0" applyAlignment="0"/>
    <xf numFmtId="181" fontId="20" fillId="0" borderId="0" applyFill="0" applyBorder="0" applyAlignment="0"/>
    <xf numFmtId="189" fontId="88" fillId="0" borderId="0" applyFill="0" applyBorder="0" applyAlignment="0"/>
    <xf numFmtId="190" fontId="20" fillId="0" borderId="0" applyFill="0" applyBorder="0" applyAlignment="0"/>
    <xf numFmtId="190" fontId="20" fillId="0" borderId="0" applyFill="0" applyBorder="0" applyAlignment="0"/>
    <xf numFmtId="189" fontId="88" fillId="0" borderId="0" applyFill="0" applyBorder="0" applyAlignment="0"/>
    <xf numFmtId="189" fontId="88" fillId="0" borderId="0" applyFill="0" applyBorder="0" applyAlignment="0"/>
    <xf numFmtId="190" fontId="20" fillId="0" borderId="0" applyFill="0" applyBorder="0" applyAlignment="0"/>
    <xf numFmtId="182" fontId="88" fillId="0" borderId="0" applyFill="0" applyBorder="0" applyAlignment="0"/>
    <xf numFmtId="179" fontId="20" fillId="0" borderId="0" applyFill="0" applyBorder="0" applyAlignment="0"/>
    <xf numFmtId="179" fontId="20" fillId="0" borderId="0" applyFill="0" applyBorder="0" applyAlignment="0"/>
    <xf numFmtId="182" fontId="88" fillId="0" borderId="0" applyFill="0" applyBorder="0" applyAlignment="0"/>
    <xf numFmtId="182" fontId="88" fillId="0" borderId="0" applyFill="0" applyBorder="0" applyAlignment="0"/>
    <xf numFmtId="179" fontId="20" fillId="0" borderId="0" applyFill="0" applyBorder="0" applyAlignment="0"/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89" fillId="49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90" fillId="65" borderId="50" applyNumberFormat="0" applyProtection="0">
      <alignment vertical="center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4" fontId="89" fillId="65" borderId="50" applyNumberFormat="0" applyProtection="0">
      <alignment horizontal="left" vertical="center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0" fontId="89" fillId="65" borderId="50" applyNumberFormat="0" applyProtection="0">
      <alignment horizontal="left" vertical="top" indent="1"/>
    </xf>
    <xf numFmtId="4" fontId="89" fillId="66" borderId="0" applyNumberFormat="0" applyProtection="0">
      <alignment horizontal="left" vertical="center" indent="1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0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47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6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0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4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9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5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67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39" fillId="48" borderId="50" applyNumberFormat="0" applyProtection="0">
      <alignment horizontal="right" vertical="center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89" fillId="68" borderId="51" applyNumberFormat="0" applyProtection="0">
      <alignment horizontal="left" vertical="center" indent="1"/>
    </xf>
    <xf numFmtId="4" fontId="39" fillId="69" borderId="0" applyNumberFormat="0" applyProtection="0">
      <alignment horizontal="left" vertical="center" indent="1"/>
    </xf>
    <xf numFmtId="4" fontId="91" fillId="70" borderId="0" applyNumberFormat="0" applyProtection="0">
      <alignment horizontal="left" vertical="center" indent="1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71" borderId="50" applyNumberFormat="0" applyProtection="0">
      <alignment horizontal="right" vertical="center"/>
    </xf>
    <xf numFmtId="4" fontId="39" fillId="69" borderId="0" applyNumberFormat="0" applyProtection="0">
      <alignment horizontal="left" vertical="center" indent="1"/>
    </xf>
    <xf numFmtId="4" fontId="39" fillId="66" borderId="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center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70" borderId="50" applyNumberFormat="0" applyProtection="0">
      <alignment horizontal="left" vertical="top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center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66" borderId="50" applyNumberFormat="0" applyProtection="0">
      <alignment horizontal="left" vertical="top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center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2" borderId="50" applyNumberFormat="0" applyProtection="0">
      <alignment horizontal="left" vertical="top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center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0" fontId="20" fillId="73" borderId="50" applyNumberFormat="0" applyProtection="0">
      <alignment horizontal="left" vertical="top" indent="1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39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92" fillId="64" borderId="50" applyNumberFormat="0" applyProtection="0">
      <alignment vertical="center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4" fontId="39" fillId="64" borderId="50" applyNumberFormat="0" applyProtection="0">
      <alignment horizontal="left" vertical="center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0" fontId="39" fillId="64" borderId="50" applyNumberFormat="0" applyProtection="0">
      <alignment horizontal="left" vertical="top" indent="1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39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92" fillId="69" borderId="50" applyNumberFormat="0" applyProtection="0">
      <alignment horizontal="right" vertical="center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4" fontId="39" fillId="71" borderId="50" applyNumberFormat="0" applyProtection="0">
      <alignment horizontal="left" vertical="center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0" fontId="39" fillId="66" borderId="50" applyNumberFormat="0" applyProtection="0">
      <alignment horizontal="left" vertical="top" indent="1"/>
    </xf>
    <xf numFmtId="4" fontId="93" fillId="74" borderId="0" applyNumberFormat="0" applyProtection="0">
      <alignment horizontal="left" vertical="center" indent="1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4" fontId="88" fillId="69" borderId="50" applyNumberFormat="0" applyProtection="0">
      <alignment horizontal="right" vertical="center"/>
    </xf>
    <xf numFmtId="38" fontId="82" fillId="0" borderId="20"/>
    <xf numFmtId="208" fontId="20" fillId="0" borderId="0">
      <protection locked="0"/>
    </xf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75" borderId="0"/>
    <xf numFmtId="0" fontId="54" fillId="0" borderId="0" applyNumberFormat="0" applyFont="0" applyAlignment="0"/>
    <xf numFmtId="0" fontId="54" fillId="0" borderId="0" applyNumberFormat="0" applyFont="0" applyAlignment="0"/>
    <xf numFmtId="49" fontId="39" fillId="0" borderId="0" applyFill="0" applyBorder="0" applyAlignment="0"/>
    <xf numFmtId="209" fontId="39" fillId="0" borderId="0" applyFill="0" applyBorder="0" applyAlignment="0"/>
    <xf numFmtId="210" fontId="20" fillId="0" borderId="0" applyFill="0" applyBorder="0" applyAlignment="0"/>
    <xf numFmtId="210" fontId="20" fillId="0" borderId="0" applyFill="0" applyBorder="0" applyAlignment="0"/>
    <xf numFmtId="209" fontId="39" fillId="0" borderId="0" applyFill="0" applyBorder="0" applyAlignment="0"/>
    <xf numFmtId="209" fontId="39" fillId="0" borderId="0" applyFill="0" applyBorder="0" applyAlignment="0"/>
    <xf numFmtId="210" fontId="20" fillId="0" borderId="0" applyFill="0" applyBorder="0" applyAlignment="0"/>
    <xf numFmtId="211" fontId="39" fillId="0" borderId="0" applyFill="0" applyBorder="0" applyAlignment="0"/>
    <xf numFmtId="212" fontId="20" fillId="0" borderId="0" applyFill="0" applyBorder="0" applyAlignment="0"/>
    <xf numFmtId="212" fontId="20" fillId="0" borderId="0" applyFill="0" applyBorder="0" applyAlignment="0"/>
    <xf numFmtId="211" fontId="39" fillId="0" borderId="0" applyFill="0" applyBorder="0" applyAlignment="0"/>
    <xf numFmtId="211" fontId="39" fillId="0" borderId="0" applyFill="0" applyBorder="0" applyAlignment="0"/>
    <xf numFmtId="212" fontId="20" fillId="0" borderId="0" applyFill="0" applyBorder="0" applyAlignment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2" fontId="96" fillId="0" borderId="0">
      <protection locked="0"/>
    </xf>
    <xf numFmtId="2" fontId="96" fillId="0" borderId="0">
      <protection locked="0"/>
    </xf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45" fillId="0" borderId="53" applyNumberFormat="0" applyFill="0" applyAlignment="0" applyProtection="0"/>
    <xf numFmtId="0" fontId="97" fillId="0" borderId="54" applyNumberFormat="0" applyFill="0" applyAlignment="0" applyProtection="0"/>
    <xf numFmtId="0" fontId="20" fillId="0" borderId="55" applyNumberFormat="0" applyFont="0" applyFill="0" applyAlignment="0" applyProtection="0"/>
    <xf numFmtId="0" fontId="20" fillId="0" borderId="52" applyNumberFormat="0" applyFon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1" fillId="0" borderId="10" applyNumberFormat="0" applyFill="0" applyAlignment="0" applyProtection="0"/>
    <xf numFmtId="0" fontId="1" fillId="0" borderId="10" applyNumberForma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20" fillId="0" borderId="56" applyNumberFormat="0" applyFont="0" applyBorder="0" applyAlignment="0" applyProtection="0"/>
    <xf numFmtId="0" fontId="97" fillId="0" borderId="54" applyNumberFormat="0" applyFill="0" applyAlignment="0" applyProtection="0"/>
    <xf numFmtId="0" fontId="20" fillId="0" borderId="55" applyNumberFormat="0" applyFon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20" fillId="0" borderId="52" applyNumberFormat="0" applyFon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20" fillId="0" borderId="55" applyNumberFormat="0" applyFon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97" fillId="0" borderId="54" applyNumberFormat="0" applyFill="0" applyAlignment="0" applyProtection="0"/>
    <xf numFmtId="0" fontId="20" fillId="0" borderId="55" applyNumberFormat="0" applyFon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207" fontId="37" fillId="0" borderId="0">
      <protection locked="0"/>
    </xf>
    <xf numFmtId="213" fontId="37" fillId="0" borderId="0">
      <protection locked="0"/>
    </xf>
    <xf numFmtId="4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215" fontId="20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94">
    <xf numFmtId="0" fontId="0" fillId="0" borderId="0" xfId="0"/>
    <xf numFmtId="0" fontId="19" fillId="33" borderId="11" xfId="1" applyFont="1" applyFill="1" applyBorder="1"/>
    <xf numFmtId="0" fontId="19" fillId="33" borderId="12" xfId="1" applyFont="1" applyFill="1" applyBorder="1"/>
    <xf numFmtId="168" fontId="21" fillId="33" borderId="11" xfId="2" applyFont="1" applyFill="1" applyBorder="1"/>
    <xf numFmtId="168" fontId="21" fillId="33" borderId="13" xfId="2" applyFont="1" applyFill="1" applyBorder="1"/>
    <xf numFmtId="0" fontId="21" fillId="0" borderId="0" xfId="1" applyFont="1"/>
    <xf numFmtId="169" fontId="21" fillId="33" borderId="13" xfId="2" applyNumberFormat="1" applyFont="1" applyFill="1" applyBorder="1"/>
    <xf numFmtId="10" fontId="21" fillId="0" borderId="0" xfId="3" applyNumberFormat="1" applyFont="1"/>
    <xf numFmtId="0" fontId="21" fillId="33" borderId="14" xfId="1" applyFont="1" applyFill="1" applyBorder="1"/>
    <xf numFmtId="0" fontId="21" fillId="33" borderId="0" xfId="1" applyFont="1" applyFill="1"/>
    <xf numFmtId="168" fontId="21" fillId="33" borderId="14" xfId="2" applyFont="1" applyFill="1" applyBorder="1"/>
    <xf numFmtId="168" fontId="21" fillId="33" borderId="15" xfId="2" applyFont="1" applyFill="1" applyBorder="1"/>
    <xf numFmtId="169" fontId="21" fillId="33" borderId="15" xfId="2" applyNumberFormat="1" applyFont="1" applyFill="1" applyBorder="1"/>
    <xf numFmtId="0" fontId="19" fillId="33" borderId="14" xfId="1" applyFont="1" applyFill="1" applyBorder="1"/>
    <xf numFmtId="14" fontId="19" fillId="33" borderId="14" xfId="2" applyNumberFormat="1" applyFont="1" applyFill="1" applyBorder="1"/>
    <xf numFmtId="14" fontId="19" fillId="33" borderId="15" xfId="2" applyNumberFormat="1" applyFont="1" applyFill="1" applyBorder="1"/>
    <xf numFmtId="169" fontId="19" fillId="33" borderId="15" xfId="2" applyNumberFormat="1" applyFont="1" applyFill="1" applyBorder="1"/>
    <xf numFmtId="168" fontId="19" fillId="33" borderId="15" xfId="2" applyFont="1" applyFill="1" applyBorder="1" applyAlignment="1">
      <alignment horizontal="center"/>
    </xf>
    <xf numFmtId="169" fontId="19" fillId="33" borderId="15" xfId="2" applyNumberFormat="1" applyFont="1" applyFill="1" applyBorder="1" applyAlignment="1">
      <alignment horizontal="center"/>
    </xf>
    <xf numFmtId="14" fontId="19" fillId="34" borderId="15" xfId="2" applyNumberFormat="1" applyFont="1" applyFill="1" applyBorder="1" applyAlignment="1">
      <alignment horizontal="center"/>
    </xf>
    <xf numFmtId="14" fontId="19" fillId="34" borderId="15" xfId="2" quotePrefix="1" applyNumberFormat="1" applyFont="1" applyFill="1" applyBorder="1" applyAlignment="1">
      <alignment horizontal="center"/>
    </xf>
    <xf numFmtId="169" fontId="19" fillId="34" borderId="15" xfId="2" quotePrefix="1" applyNumberFormat="1" applyFont="1" applyFill="1" applyBorder="1" applyAlignment="1">
      <alignment horizontal="center"/>
    </xf>
    <xf numFmtId="0" fontId="21" fillId="33" borderId="16" xfId="1" applyFont="1" applyFill="1" applyBorder="1"/>
    <xf numFmtId="0" fontId="21" fillId="33" borderId="17" xfId="1" applyFont="1" applyFill="1" applyBorder="1"/>
    <xf numFmtId="168" fontId="21" fillId="33" borderId="16" xfId="2" applyFont="1" applyFill="1" applyBorder="1"/>
    <xf numFmtId="168" fontId="21" fillId="33" borderId="18" xfId="2" applyFont="1" applyFill="1" applyBorder="1"/>
    <xf numFmtId="169" fontId="22" fillId="34" borderId="15" xfId="2" applyNumberFormat="1" applyFont="1" applyFill="1" applyBorder="1"/>
    <xf numFmtId="0" fontId="19" fillId="0" borderId="0" xfId="1" applyFont="1"/>
    <xf numFmtId="168" fontId="21" fillId="0" borderId="0" xfId="2" applyFont="1"/>
    <xf numFmtId="169" fontId="21" fillId="0" borderId="0" xfId="3" applyNumberFormat="1" applyFont="1"/>
    <xf numFmtId="0" fontId="21" fillId="0" borderId="11" xfId="1" applyFont="1" applyBorder="1"/>
    <xf numFmtId="0" fontId="21" fillId="0" borderId="12" xfId="1" applyFont="1" applyBorder="1"/>
    <xf numFmtId="168" fontId="21" fillId="0" borderId="12" xfId="2" applyFont="1" applyBorder="1"/>
    <xf numFmtId="168" fontId="21" fillId="0" borderId="19" xfId="2" applyFont="1" applyBorder="1"/>
    <xf numFmtId="0" fontId="19" fillId="0" borderId="14" xfId="1" applyFont="1" applyBorder="1"/>
    <xf numFmtId="168" fontId="21" fillId="0" borderId="0" xfId="2" applyFont="1" applyBorder="1"/>
    <xf numFmtId="10" fontId="19" fillId="0" borderId="20" xfId="2" applyNumberFormat="1" applyFont="1" applyBorder="1"/>
    <xf numFmtId="168" fontId="21" fillId="0" borderId="20" xfId="2" applyFont="1" applyBorder="1"/>
    <xf numFmtId="0" fontId="19" fillId="35" borderId="0" xfId="1" applyFont="1" applyFill="1"/>
    <xf numFmtId="0" fontId="21" fillId="35" borderId="0" xfId="1" applyFont="1" applyFill="1"/>
    <xf numFmtId="169" fontId="21" fillId="35" borderId="0" xfId="3" applyNumberFormat="1" applyFont="1" applyFill="1"/>
    <xf numFmtId="0" fontId="23" fillId="0" borderId="21" xfId="1" applyFont="1" applyBorder="1"/>
    <xf numFmtId="0" fontId="21" fillId="0" borderId="22" xfId="1" applyFont="1" applyBorder="1"/>
    <xf numFmtId="170" fontId="19" fillId="35" borderId="15" xfId="2" quotePrefix="1" applyNumberFormat="1" applyFont="1" applyFill="1" applyBorder="1" applyAlignment="1">
      <alignment horizontal="center"/>
    </xf>
    <xf numFmtId="14" fontId="19" fillId="35" borderId="23" xfId="2" quotePrefix="1" applyNumberFormat="1" applyFont="1" applyFill="1" applyBorder="1" applyAlignment="1">
      <alignment horizontal="center"/>
    </xf>
    <xf numFmtId="14" fontId="19" fillId="35" borderId="23" xfId="2" applyNumberFormat="1" applyFont="1" applyFill="1" applyBorder="1" applyAlignment="1">
      <alignment horizontal="center"/>
    </xf>
    <xf numFmtId="0" fontId="24" fillId="35" borderId="24" xfId="1" applyFont="1" applyFill="1" applyBorder="1"/>
    <xf numFmtId="0" fontId="24" fillId="35" borderId="25" xfId="1" applyFont="1" applyFill="1" applyBorder="1"/>
    <xf numFmtId="169" fontId="24" fillId="35" borderId="25" xfId="1" applyNumberFormat="1" applyFont="1" applyFill="1" applyBorder="1"/>
    <xf numFmtId="0" fontId="23" fillId="0" borderId="14" xfId="1" applyFont="1" applyBorder="1"/>
    <xf numFmtId="168" fontId="21" fillId="0" borderId="13" xfId="2" applyFont="1" applyBorder="1"/>
    <xf numFmtId="0" fontId="21" fillId="0" borderId="26" xfId="1" applyFont="1" applyBorder="1"/>
    <xf numFmtId="168" fontId="21" fillId="0" borderId="15" xfId="2" applyFont="1" applyBorder="1"/>
    <xf numFmtId="0" fontId="21" fillId="0" borderId="27" xfId="1" applyFont="1" applyBorder="1"/>
    <xf numFmtId="0" fontId="19" fillId="36" borderId="14" xfId="1" applyFont="1" applyFill="1" applyBorder="1"/>
    <xf numFmtId="0" fontId="21" fillId="36" borderId="0" xfId="1" applyFont="1" applyFill="1"/>
    <xf numFmtId="168" fontId="21" fillId="36" borderId="0" xfId="2" applyFont="1" applyFill="1" applyBorder="1"/>
    <xf numFmtId="171" fontId="21" fillId="36" borderId="15" xfId="2" applyNumberFormat="1" applyFont="1" applyFill="1" applyBorder="1"/>
    <xf numFmtId="172" fontId="21" fillId="0" borderId="27" xfId="1" applyNumberFormat="1" applyFont="1" applyBorder="1"/>
    <xf numFmtId="169" fontId="21" fillId="0" borderId="26" xfId="1" applyNumberFormat="1" applyFont="1" applyBorder="1"/>
    <xf numFmtId="0" fontId="21" fillId="36" borderId="14" xfId="1" applyFont="1" applyFill="1" applyBorder="1"/>
    <xf numFmtId="174" fontId="21" fillId="0" borderId="0" xfId="2" applyNumberFormat="1" applyFont="1" applyFill="1" applyBorder="1"/>
    <xf numFmtId="174" fontId="21" fillId="0" borderId="15" xfId="2" applyNumberFormat="1" applyFont="1" applyFill="1" applyBorder="1"/>
    <xf numFmtId="43" fontId="21" fillId="0" borderId="27" xfId="1" applyNumberFormat="1" applyFont="1" applyBorder="1"/>
    <xf numFmtId="22" fontId="21" fillId="36" borderId="0" xfId="1" quotePrefix="1" applyNumberFormat="1" applyFont="1" applyFill="1"/>
    <xf numFmtId="168" fontId="21" fillId="36" borderId="15" xfId="2" applyFont="1" applyFill="1" applyBorder="1"/>
    <xf numFmtId="175" fontId="21" fillId="0" borderId="15" xfId="2" applyNumberFormat="1" applyFont="1" applyFill="1" applyBorder="1"/>
    <xf numFmtId="0" fontId="21" fillId="0" borderId="14" xfId="1" applyFont="1" applyBorder="1"/>
    <xf numFmtId="14" fontId="19" fillId="36" borderId="0" xfId="2" applyNumberFormat="1" applyFont="1" applyFill="1" applyBorder="1" applyAlignment="1">
      <alignment horizontal="center"/>
    </xf>
    <xf numFmtId="14" fontId="19" fillId="36" borderId="15" xfId="2" applyNumberFormat="1" applyFont="1" applyFill="1" applyBorder="1" applyAlignment="1">
      <alignment horizontal="center"/>
    </xf>
    <xf numFmtId="43" fontId="21" fillId="0" borderId="26" xfId="1" applyNumberFormat="1" applyFont="1" applyBorder="1"/>
    <xf numFmtId="0" fontId="21" fillId="0" borderId="16" xfId="1" applyFont="1" applyBorder="1"/>
    <xf numFmtId="0" fontId="21" fillId="0" borderId="17" xfId="1" applyFont="1" applyBorder="1"/>
    <xf numFmtId="168" fontId="21" fillId="0" borderId="17" xfId="2" applyFont="1" applyBorder="1"/>
    <xf numFmtId="168" fontId="21" fillId="0" borderId="18" xfId="2" applyFont="1" applyBorder="1"/>
    <xf numFmtId="0" fontId="21" fillId="0" borderId="28" xfId="1" applyFont="1" applyBorder="1"/>
    <xf numFmtId="169" fontId="21" fillId="0" borderId="28" xfId="1" applyNumberFormat="1" applyFont="1" applyBorder="1"/>
    <xf numFmtId="169" fontId="21" fillId="0" borderId="29" xfId="1" applyNumberFormat="1" applyFont="1" applyBorder="1"/>
    <xf numFmtId="0" fontId="19" fillId="35" borderId="23" xfId="1" applyFont="1" applyFill="1" applyBorder="1" applyAlignment="1">
      <alignment horizontal="center"/>
    </xf>
    <xf numFmtId="14" fontId="19" fillId="36" borderId="13" xfId="2" applyNumberFormat="1" applyFont="1" applyFill="1" applyBorder="1" applyAlignment="1">
      <alignment horizontal="center"/>
    </xf>
    <xf numFmtId="0" fontId="21" fillId="0" borderId="30" xfId="1" applyFont="1" applyBorder="1"/>
    <xf numFmtId="0" fontId="25" fillId="36" borderId="0" xfId="1" applyFont="1" applyFill="1"/>
    <xf numFmtId="0" fontId="19" fillId="36" borderId="0" xfId="1" applyFont="1" applyFill="1"/>
    <xf numFmtId="0" fontId="21" fillId="36" borderId="16" xfId="1" applyFont="1" applyFill="1" applyBorder="1"/>
    <xf numFmtId="0" fontId="21" fillId="36" borderId="17" xfId="1" applyFont="1" applyFill="1" applyBorder="1"/>
    <xf numFmtId="168" fontId="21" fillId="36" borderId="17" xfId="2" applyFont="1" applyFill="1" applyBorder="1"/>
    <xf numFmtId="0" fontId="19" fillId="35" borderId="22" xfId="1" applyFont="1" applyFill="1" applyBorder="1" applyAlignment="1">
      <alignment horizontal="center"/>
    </xf>
    <xf numFmtId="0" fontId="19" fillId="35" borderId="31" xfId="1" applyFont="1" applyFill="1" applyBorder="1" applyAlignment="1">
      <alignment horizontal="center"/>
    </xf>
    <xf numFmtId="168" fontId="21" fillId="36" borderId="13" xfId="2" applyFont="1" applyFill="1" applyBorder="1"/>
    <xf numFmtId="2" fontId="21" fillId="0" borderId="26" xfId="1" applyNumberFormat="1" applyFont="1" applyBorder="1"/>
    <xf numFmtId="168" fontId="21" fillId="0" borderId="29" xfId="1" applyNumberFormat="1" applyFont="1" applyBorder="1"/>
    <xf numFmtId="0" fontId="21" fillId="0" borderId="33" xfId="1" applyFont="1" applyBorder="1"/>
    <xf numFmtId="14" fontId="19" fillId="35" borderId="13" xfId="2" applyNumberFormat="1" applyFont="1" applyFill="1" applyBorder="1" applyAlignment="1">
      <alignment horizontal="center"/>
    </xf>
    <xf numFmtId="0" fontId="21" fillId="0" borderId="29" xfId="1" applyFont="1" applyBorder="1"/>
    <xf numFmtId="0" fontId="21" fillId="0" borderId="15" xfId="1" applyFont="1" applyBorder="1"/>
    <xf numFmtId="168" fontId="21" fillId="36" borderId="18" xfId="2" applyFont="1" applyFill="1" applyBorder="1"/>
    <xf numFmtId="168" fontId="21" fillId="36" borderId="20" xfId="2" applyFont="1" applyFill="1" applyBorder="1"/>
    <xf numFmtId="170" fontId="19" fillId="35" borderId="14" xfId="2" quotePrefix="1" applyNumberFormat="1" applyFont="1" applyFill="1" applyBorder="1" applyAlignment="1">
      <alignment horizontal="center"/>
    </xf>
    <xf numFmtId="0" fontId="21" fillId="0" borderId="34" xfId="1" applyFont="1" applyBorder="1"/>
    <xf numFmtId="174" fontId="21" fillId="0" borderId="29" xfId="2" applyNumberFormat="1" applyFont="1" applyFill="1" applyBorder="1"/>
    <xf numFmtId="9" fontId="21" fillId="36" borderId="0" xfId="1" applyNumberFormat="1" applyFont="1" applyFill="1"/>
    <xf numFmtId="168" fontId="21" fillId="0" borderId="26" xfId="1" applyNumberFormat="1" applyFont="1" applyBorder="1"/>
    <xf numFmtId="0" fontId="19" fillId="36" borderId="14" xfId="1" quotePrefix="1" applyFont="1" applyFill="1" applyBorder="1"/>
    <xf numFmtId="0" fontId="21" fillId="37" borderId="0" xfId="1" applyFont="1" applyFill="1"/>
    <xf numFmtId="174" fontId="21" fillId="0" borderId="26" xfId="2" applyNumberFormat="1" applyFont="1" applyFill="1" applyBorder="1"/>
    <xf numFmtId="174" fontId="21" fillId="0" borderId="28" xfId="2" applyNumberFormat="1" applyFont="1" applyFill="1" applyBorder="1"/>
    <xf numFmtId="174" fontId="21" fillId="0" borderId="33" xfId="2" applyNumberFormat="1" applyFont="1" applyFill="1" applyBorder="1"/>
    <xf numFmtId="0" fontId="19" fillId="35" borderId="35" xfId="2" applyNumberFormat="1" applyFont="1" applyFill="1" applyBorder="1" applyAlignment="1">
      <alignment horizontal="center"/>
    </xf>
    <xf numFmtId="0" fontId="19" fillId="35" borderId="31" xfId="2" applyNumberFormat="1" applyFont="1" applyFill="1" applyBorder="1" applyAlignment="1">
      <alignment horizontal="center"/>
    </xf>
    <xf numFmtId="0" fontId="26" fillId="36" borderId="0" xfId="1" applyFont="1" applyFill="1"/>
    <xf numFmtId="43" fontId="21" fillId="0" borderId="15" xfId="1" applyNumberFormat="1" applyFont="1" applyBorder="1"/>
    <xf numFmtId="168" fontId="21" fillId="36" borderId="36" xfId="2" applyFont="1" applyFill="1" applyBorder="1"/>
    <xf numFmtId="0" fontId="21" fillId="36" borderId="11" xfId="1" applyFont="1" applyFill="1" applyBorder="1"/>
    <xf numFmtId="0" fontId="21" fillId="36" borderId="12" xfId="1" applyFont="1" applyFill="1" applyBorder="1"/>
    <xf numFmtId="168" fontId="21" fillId="36" borderId="12" xfId="2" applyFont="1" applyFill="1" applyBorder="1"/>
    <xf numFmtId="168" fontId="21" fillId="36" borderId="19" xfId="2" applyFont="1" applyFill="1" applyBorder="1"/>
    <xf numFmtId="0" fontId="23" fillId="0" borderId="22" xfId="1" applyFont="1" applyBorder="1"/>
    <xf numFmtId="170" fontId="19" fillId="35" borderId="23" xfId="2" quotePrefix="1" applyNumberFormat="1" applyFont="1" applyFill="1" applyBorder="1" applyAlignment="1">
      <alignment horizontal="center"/>
    </xf>
    <xf numFmtId="0" fontId="19" fillId="35" borderId="37" xfId="1" applyFont="1" applyFill="1" applyBorder="1" applyAlignment="1">
      <alignment horizontal="center"/>
    </xf>
    <xf numFmtId="168" fontId="19" fillId="0" borderId="0" xfId="2" applyFont="1" applyBorder="1"/>
    <xf numFmtId="176" fontId="19" fillId="0" borderId="20" xfId="2" applyNumberFormat="1" applyFont="1" applyBorder="1"/>
    <xf numFmtId="176" fontId="19" fillId="0" borderId="38" xfId="2" applyNumberFormat="1" applyFont="1" applyBorder="1"/>
    <xf numFmtId="9" fontId="21" fillId="0" borderId="0" xfId="1" applyNumberFormat="1" applyFont="1"/>
    <xf numFmtId="168" fontId="21" fillId="0" borderId="29" xfId="2" applyFont="1" applyBorder="1"/>
    <xf numFmtId="171" fontId="21" fillId="36" borderId="20" xfId="2" applyNumberFormat="1" applyFont="1" applyFill="1" applyBorder="1"/>
    <xf numFmtId="172" fontId="21" fillId="0" borderId="26" xfId="1" applyNumberFormat="1" applyFont="1" applyBorder="1"/>
    <xf numFmtId="171" fontId="21" fillId="0" borderId="29" xfId="1" applyNumberFormat="1" applyFont="1" applyBorder="1"/>
    <xf numFmtId="177" fontId="21" fillId="0" borderId="29" xfId="2" applyNumberFormat="1" applyFont="1" applyBorder="1"/>
    <xf numFmtId="177" fontId="21" fillId="0" borderId="29" xfId="2" applyNumberFormat="1" applyFont="1" applyFill="1" applyBorder="1"/>
    <xf numFmtId="171" fontId="21" fillId="0" borderId="20" xfId="2" applyNumberFormat="1" applyFont="1" applyFill="1" applyBorder="1"/>
    <xf numFmtId="172" fontId="21" fillId="0" borderId="29" xfId="1" applyNumberFormat="1" applyFont="1" applyBorder="1"/>
    <xf numFmtId="177" fontId="21" fillId="36" borderId="20" xfId="2" applyNumberFormat="1" applyFont="1" applyFill="1" applyBorder="1"/>
    <xf numFmtId="178" fontId="21" fillId="0" borderId="0" xfId="1" applyNumberFormat="1" applyFont="1"/>
    <xf numFmtId="0" fontId="19" fillId="0" borderId="14" xfId="1" quotePrefix="1" applyFont="1" applyBorder="1"/>
    <xf numFmtId="168" fontId="21" fillId="0" borderId="36" xfId="2" applyFont="1" applyBorder="1"/>
    <xf numFmtId="0" fontId="21" fillId="0" borderId="21" xfId="1" applyFont="1" applyBorder="1"/>
    <xf numFmtId="168" fontId="21" fillId="0" borderId="22" xfId="2" applyFont="1" applyBorder="1"/>
    <xf numFmtId="170" fontId="19" fillId="35" borderId="23" xfId="2" applyNumberFormat="1" applyFont="1" applyFill="1" applyBorder="1" applyAlignment="1">
      <alignment horizontal="center"/>
    </xf>
    <xf numFmtId="0" fontId="19" fillId="35" borderId="39" xfId="1" applyFont="1" applyFill="1" applyBorder="1"/>
    <xf numFmtId="0" fontId="19" fillId="35" borderId="25" xfId="1" applyFont="1" applyFill="1" applyBorder="1"/>
    <xf numFmtId="9" fontId="21" fillId="0" borderId="26" xfId="1" applyNumberFormat="1" applyFont="1" applyBorder="1"/>
    <xf numFmtId="168" fontId="21" fillId="0" borderId="0" xfId="2" applyFont="1" applyFill="1" applyBorder="1"/>
    <xf numFmtId="168" fontId="21" fillId="0" borderId="20" xfId="2" applyFont="1" applyFill="1" applyBorder="1"/>
    <xf numFmtId="169" fontId="21" fillId="0" borderId="0" xfId="3" applyNumberFormat="1" applyFont="1" applyFill="1"/>
    <xf numFmtId="168" fontId="21" fillId="0" borderId="17" xfId="2" applyFont="1" applyFill="1" applyBorder="1"/>
    <xf numFmtId="168" fontId="21" fillId="0" borderId="36" xfId="2" applyFont="1" applyFill="1" applyBorder="1"/>
    <xf numFmtId="170" fontId="19" fillId="35" borderId="14" xfId="2" applyNumberFormat="1" applyFont="1" applyFill="1" applyBorder="1" applyAlignment="1">
      <alignment horizontal="center"/>
    </xf>
    <xf numFmtId="0" fontId="19" fillId="35" borderId="23" xfId="1" applyFont="1" applyFill="1" applyBorder="1"/>
    <xf numFmtId="14" fontId="19" fillId="36" borderId="20" xfId="2" applyNumberFormat="1" applyFont="1" applyFill="1" applyBorder="1" applyAlignment="1">
      <alignment horizontal="center"/>
    </xf>
    <xf numFmtId="168" fontId="27" fillId="36" borderId="20" xfId="2" applyFont="1" applyFill="1" applyBorder="1"/>
    <xf numFmtId="168" fontId="27" fillId="36" borderId="0" xfId="2" applyFont="1" applyFill="1" applyBorder="1"/>
    <xf numFmtId="168" fontId="28" fillId="0" borderId="36" xfId="2" applyFont="1" applyBorder="1"/>
    <xf numFmtId="170" fontId="19" fillId="35" borderId="15" xfId="2" applyNumberFormat="1" applyFont="1" applyFill="1" applyBorder="1" applyAlignment="1">
      <alignment horizontal="center"/>
    </xf>
    <xf numFmtId="0" fontId="19" fillId="35" borderId="37" xfId="1" applyFont="1" applyFill="1" applyBorder="1" applyAlignment="1">
      <alignment horizontal="center" vertical="center"/>
    </xf>
    <xf numFmtId="0" fontId="19" fillId="35" borderId="31" xfId="1" applyFont="1" applyFill="1" applyBorder="1" applyAlignment="1">
      <alignment horizontal="center" vertical="center"/>
    </xf>
    <xf numFmtId="14" fontId="21" fillId="36" borderId="0" xfId="2" applyNumberFormat="1" applyFont="1" applyFill="1" applyBorder="1" applyAlignment="1">
      <alignment horizontal="center"/>
    </xf>
    <xf numFmtId="14" fontId="21" fillId="36" borderId="20" xfId="2" applyNumberFormat="1" applyFont="1" applyFill="1" applyBorder="1" applyAlignment="1">
      <alignment horizontal="center"/>
    </xf>
    <xf numFmtId="0" fontId="84" fillId="34" borderId="11" xfId="1" applyFont="1" applyFill="1" applyBorder="1"/>
    <xf numFmtId="0" fontId="19" fillId="34" borderId="12" xfId="1" applyFont="1" applyFill="1" applyBorder="1"/>
    <xf numFmtId="168" fontId="0" fillId="34" borderId="11" xfId="2541" applyFont="1" applyFill="1" applyBorder="1"/>
    <xf numFmtId="168" fontId="0" fillId="34" borderId="13" xfId="2541" applyFont="1" applyFill="1" applyBorder="1"/>
    <xf numFmtId="216" fontId="18" fillId="0" borderId="0" xfId="1" applyNumberFormat="1"/>
    <xf numFmtId="0" fontId="18" fillId="0" borderId="0" xfId="1"/>
    <xf numFmtId="0" fontId="18" fillId="34" borderId="14" xfId="1" applyFill="1" applyBorder="1"/>
    <xf numFmtId="0" fontId="18" fillId="34" borderId="0" xfId="1" applyFill="1"/>
    <xf numFmtId="168" fontId="0" fillId="34" borderId="14" xfId="2541" applyFont="1" applyFill="1" applyBorder="1"/>
    <xf numFmtId="168" fontId="0" fillId="34" borderId="15" xfId="2541" applyFont="1" applyFill="1" applyBorder="1"/>
    <xf numFmtId="0" fontId="84" fillId="34" borderId="14" xfId="1" applyFont="1" applyFill="1" applyBorder="1"/>
    <xf numFmtId="168" fontId="19" fillId="34" borderId="15" xfId="2541" applyFont="1" applyFill="1" applyBorder="1" applyAlignment="1">
      <alignment horizontal="center"/>
    </xf>
    <xf numFmtId="170" fontId="19" fillId="34" borderId="15" xfId="2541" quotePrefix="1" applyNumberFormat="1" applyFont="1" applyFill="1" applyBorder="1" applyAlignment="1">
      <alignment horizontal="center"/>
    </xf>
    <xf numFmtId="0" fontId="18" fillId="34" borderId="16" xfId="1" applyFill="1" applyBorder="1"/>
    <xf numFmtId="0" fontId="18" fillId="34" borderId="17" xfId="1" applyFill="1" applyBorder="1"/>
    <xf numFmtId="168" fontId="0" fillId="34" borderId="16" xfId="2541" applyFont="1" applyFill="1" applyBorder="1"/>
    <xf numFmtId="168" fontId="0" fillId="34" borderId="18" xfId="2541" applyFont="1" applyFill="1" applyBorder="1"/>
    <xf numFmtId="168" fontId="22" fillId="34" borderId="15" xfId="2541" applyFont="1" applyFill="1" applyBorder="1"/>
    <xf numFmtId="0" fontId="19" fillId="0" borderId="17" xfId="1" applyFont="1" applyBorder="1"/>
    <xf numFmtId="168" fontId="0" fillId="0" borderId="0" xfId="2541" applyFont="1"/>
    <xf numFmtId="0" fontId="18" fillId="0" borderId="12" xfId="1" applyBorder="1"/>
    <xf numFmtId="0" fontId="100" fillId="0" borderId="0" xfId="1" applyFont="1"/>
    <xf numFmtId="14" fontId="19" fillId="76" borderId="14" xfId="2541" applyNumberFormat="1" applyFont="1" applyFill="1" applyBorder="1"/>
    <xf numFmtId="0" fontId="23" fillId="0" borderId="0" xfId="1" applyFont="1"/>
    <xf numFmtId="22" fontId="18" fillId="0" borderId="0" xfId="1" quotePrefix="1" applyNumberFormat="1"/>
    <xf numFmtId="168" fontId="0" fillId="0" borderId="1" xfId="2541" applyFont="1" applyBorder="1"/>
    <xf numFmtId="14" fontId="19" fillId="76" borderId="0" xfId="2541" applyNumberFormat="1" applyFont="1" applyFill="1" applyBorder="1"/>
    <xf numFmtId="0" fontId="101" fillId="0" borderId="0" xfId="1" applyFont="1"/>
    <xf numFmtId="0" fontId="22" fillId="0" borderId="0" xfId="1" applyFont="1"/>
    <xf numFmtId="0" fontId="102" fillId="0" borderId="0" xfId="1" applyFont="1"/>
    <xf numFmtId="0" fontId="20" fillId="0" borderId="0" xfId="1" applyFont="1"/>
    <xf numFmtId="0" fontId="103" fillId="0" borderId="0" xfId="1" applyFont="1"/>
    <xf numFmtId="0" fontId="104" fillId="0" borderId="0" xfId="1" applyFont="1"/>
    <xf numFmtId="0" fontId="18" fillId="0" borderId="17" xfId="1" applyBorder="1"/>
    <xf numFmtId="0" fontId="56" fillId="0" borderId="17" xfId="1" applyFont="1" applyBorder="1"/>
    <xf numFmtId="0" fontId="105" fillId="0" borderId="0" xfId="1" applyFont="1"/>
    <xf numFmtId="0" fontId="106" fillId="0" borderId="0" xfId="1" applyFont="1"/>
    <xf numFmtId="0" fontId="100" fillId="0" borderId="22" xfId="1" applyFont="1" applyBorder="1"/>
    <xf numFmtId="0" fontId="56" fillId="0" borderId="22" xfId="1" applyFont="1" applyBorder="1"/>
    <xf numFmtId="0" fontId="18" fillId="0" borderId="22" xfId="1" applyBorder="1"/>
    <xf numFmtId="0" fontId="107" fillId="0" borderId="0" xfId="1" applyFont="1"/>
    <xf numFmtId="0" fontId="100" fillId="0" borderId="17" xfId="1" applyFont="1" applyBorder="1"/>
    <xf numFmtId="9" fontId="18" fillId="0" borderId="0" xfId="1" applyNumberFormat="1"/>
    <xf numFmtId="191" fontId="0" fillId="0" borderId="0" xfId="2541" applyNumberFormat="1" applyFont="1"/>
    <xf numFmtId="0" fontId="108" fillId="0" borderId="0" xfId="1" applyFont="1"/>
    <xf numFmtId="178" fontId="18" fillId="0" borderId="0" xfId="1" applyNumberFormat="1"/>
    <xf numFmtId="171" fontId="0" fillId="0" borderId="0" xfId="2541" applyNumberFormat="1" applyFont="1"/>
    <xf numFmtId="10" fontId="18" fillId="0" borderId="0" xfId="1" applyNumberFormat="1"/>
    <xf numFmtId="0" fontId="18" fillId="0" borderId="11" xfId="1" applyBorder="1"/>
    <xf numFmtId="168" fontId="0" fillId="0" borderId="12" xfId="2541" applyFont="1" applyBorder="1"/>
    <xf numFmtId="168" fontId="0" fillId="0" borderId="19" xfId="2541" applyFont="1" applyBorder="1"/>
    <xf numFmtId="0" fontId="100" fillId="0" borderId="21" xfId="1" applyFont="1" applyBorder="1"/>
    <xf numFmtId="170" fontId="19" fillId="35" borderId="15" xfId="2541" quotePrefix="1" applyNumberFormat="1" applyFont="1" applyFill="1" applyBorder="1" applyAlignment="1">
      <alignment horizontal="center"/>
    </xf>
    <xf numFmtId="14" fontId="19" fillId="35" borderId="15" xfId="2541" applyNumberFormat="1" applyFont="1" applyFill="1" applyBorder="1" applyAlignment="1">
      <alignment horizontal="center"/>
    </xf>
    <xf numFmtId="0" fontId="18" fillId="0" borderId="14" xfId="1" applyBorder="1"/>
    <xf numFmtId="168" fontId="0" fillId="0" borderId="0" xfId="2541" applyFont="1" applyBorder="1"/>
    <xf numFmtId="168" fontId="0" fillId="0" borderId="20" xfId="2541" applyFont="1" applyBorder="1"/>
    <xf numFmtId="171" fontId="0" fillId="0" borderId="0" xfId="2541" applyNumberFormat="1" applyFont="1" applyBorder="1"/>
    <xf numFmtId="171" fontId="0" fillId="0" borderId="20" xfId="2541" applyNumberFormat="1" applyFont="1" applyBorder="1"/>
    <xf numFmtId="167" fontId="18" fillId="0" borderId="0" xfId="1" applyNumberFormat="1"/>
    <xf numFmtId="217" fontId="0" fillId="0" borderId="20" xfId="2541" applyNumberFormat="1" applyFont="1" applyBorder="1"/>
    <xf numFmtId="0" fontId="18" fillId="0" borderId="27" xfId="1" applyBorder="1"/>
    <xf numFmtId="167" fontId="18" fillId="0" borderId="57" xfId="1" applyNumberFormat="1" applyBorder="1"/>
    <xf numFmtId="0" fontId="18" fillId="0" borderId="57" xfId="1" applyBorder="1"/>
    <xf numFmtId="0" fontId="18" fillId="0" borderId="16" xfId="1" applyBorder="1"/>
    <xf numFmtId="168" fontId="0" fillId="0" borderId="17" xfId="2541" applyFont="1" applyBorder="1"/>
    <xf numFmtId="168" fontId="0" fillId="0" borderId="36" xfId="2541" applyFont="1" applyBorder="1"/>
    <xf numFmtId="167" fontId="18" fillId="0" borderId="58" xfId="1" applyNumberFormat="1" applyBorder="1"/>
    <xf numFmtId="0" fontId="0" fillId="37" borderId="0" xfId="0" applyFill="1"/>
    <xf numFmtId="0" fontId="109" fillId="0" borderId="0" xfId="0" applyFont="1"/>
    <xf numFmtId="0" fontId="1" fillId="0" borderId="0" xfId="0" applyFont="1"/>
    <xf numFmtId="0" fontId="97" fillId="0" borderId="32" xfId="0" applyFont="1" applyBorder="1"/>
    <xf numFmtId="0" fontId="0" fillId="0" borderId="32" xfId="0" applyBorder="1"/>
    <xf numFmtId="0" fontId="1" fillId="0" borderId="32" xfId="0" applyFont="1" applyBorder="1"/>
    <xf numFmtId="0" fontId="0" fillId="0" borderId="42" xfId="0" applyBorder="1"/>
    <xf numFmtId="0" fontId="1" fillId="0" borderId="42" xfId="0" applyFont="1" applyBorder="1"/>
    <xf numFmtId="0" fontId="0" fillId="0" borderId="59" xfId="0" applyBorder="1"/>
    <xf numFmtId="0" fontId="97" fillId="0" borderId="39" xfId="0" applyFont="1" applyBorder="1"/>
    <xf numFmtId="0" fontId="1" fillId="0" borderId="19" xfId="0" applyFont="1" applyBorder="1"/>
    <xf numFmtId="0" fontId="97" fillId="0" borderId="23" xfId="0" applyFont="1" applyBorder="1"/>
    <xf numFmtId="0" fontId="0" fillId="0" borderId="27" xfId="0" applyBorder="1"/>
    <xf numFmtId="0" fontId="0" fillId="0" borderId="28" xfId="0" applyBorder="1"/>
    <xf numFmtId="0" fontId="0" fillId="0" borderId="39" xfId="0" applyBorder="1"/>
    <xf numFmtId="0" fontId="0" fillId="0" borderId="60" xfId="0" applyBorder="1"/>
    <xf numFmtId="0" fontId="0" fillId="0" borderId="33" xfId="0" applyBorder="1"/>
    <xf numFmtId="168" fontId="29" fillId="36" borderId="39" xfId="2572" applyFont="1" applyFill="1" applyBorder="1"/>
    <xf numFmtId="17" fontId="1" fillId="0" borderId="59" xfId="0" applyNumberFormat="1" applyFont="1" applyBorder="1"/>
    <xf numFmtId="0" fontId="0" fillId="0" borderId="61" xfId="0" applyBorder="1"/>
    <xf numFmtId="168" fontId="97" fillId="36" borderId="62" xfId="0" applyNumberFormat="1" applyFont="1" applyFill="1" applyBorder="1"/>
    <xf numFmtId="0" fontId="1" fillId="0" borderId="39" xfId="0" applyFont="1" applyBorder="1"/>
    <xf numFmtId="9" fontId="1" fillId="0" borderId="39" xfId="0" applyNumberFormat="1" applyFont="1" applyBorder="1"/>
    <xf numFmtId="9" fontId="97" fillId="0" borderId="39" xfId="0" applyNumberFormat="1" applyFont="1" applyBorder="1"/>
    <xf numFmtId="193" fontId="0" fillId="36" borderId="39" xfId="0" applyNumberFormat="1" applyFill="1" applyBorder="1"/>
    <xf numFmtId="193" fontId="29" fillId="36" borderId="39" xfId="0" applyNumberFormat="1" applyFont="1" applyFill="1" applyBorder="1"/>
    <xf numFmtId="193" fontId="0" fillId="0" borderId="0" xfId="0" applyNumberFormat="1"/>
    <xf numFmtId="193" fontId="0" fillId="0" borderId="39" xfId="0" applyNumberFormat="1" applyBorder="1"/>
    <xf numFmtId="193" fontId="29" fillId="0" borderId="39" xfId="0" applyNumberFormat="1" applyFont="1" applyBorder="1"/>
    <xf numFmtId="193" fontId="1" fillId="0" borderId="39" xfId="0" applyNumberFormat="1" applyFont="1" applyBorder="1"/>
    <xf numFmtId="1" fontId="0" fillId="0" borderId="39" xfId="0" applyNumberFormat="1" applyBorder="1" applyAlignment="1">
      <alignment horizontal="left"/>
    </xf>
    <xf numFmtId="0" fontId="0" fillId="36" borderId="39" xfId="0" applyFill="1" applyBorder="1"/>
    <xf numFmtId="168" fontId="29" fillId="0" borderId="39" xfId="2572" applyFont="1" applyBorder="1"/>
    <xf numFmtId="193" fontId="97" fillId="0" borderId="39" xfId="2572" applyNumberFormat="1" applyFont="1" applyBorder="1"/>
    <xf numFmtId="0" fontId="110" fillId="0" borderId="0" xfId="0" applyFont="1"/>
    <xf numFmtId="0" fontId="111" fillId="0" borderId="0" xfId="0" applyFont="1"/>
    <xf numFmtId="0" fontId="112" fillId="0" borderId="39" xfId="0" applyFont="1" applyBorder="1"/>
    <xf numFmtId="0" fontId="113" fillId="0" borderId="39" xfId="0" applyFont="1" applyBorder="1"/>
    <xf numFmtId="0" fontId="114" fillId="0" borderId="39" xfId="0" applyFont="1" applyBorder="1"/>
    <xf numFmtId="9" fontId="112" fillId="0" borderId="39" xfId="0" applyNumberFormat="1" applyFont="1" applyBorder="1"/>
    <xf numFmtId="9" fontId="115" fillId="0" borderId="39" xfId="0" applyNumberFormat="1" applyFont="1" applyBorder="1"/>
    <xf numFmtId="193" fontId="114" fillId="0" borderId="39" xfId="0" applyNumberFormat="1" applyFont="1" applyBorder="1"/>
    <xf numFmtId="193" fontId="113" fillId="0" borderId="39" xfId="0" applyNumberFormat="1" applyFont="1" applyBorder="1"/>
    <xf numFmtId="193" fontId="112" fillId="0" borderId="39" xfId="0" applyNumberFormat="1" applyFont="1" applyBorder="1"/>
    <xf numFmtId="1" fontId="114" fillId="0" borderId="39" xfId="0" applyNumberFormat="1" applyFont="1" applyBorder="1" applyAlignment="1">
      <alignment horizontal="left"/>
    </xf>
    <xf numFmtId="0" fontId="0" fillId="0" borderId="63" xfId="0" applyBorder="1"/>
    <xf numFmtId="0" fontId="114" fillId="36" borderId="28" xfId="0" applyFont="1" applyFill="1" applyBorder="1"/>
    <xf numFmtId="168" fontId="113" fillId="0" borderId="39" xfId="2572" applyFont="1" applyBorder="1"/>
    <xf numFmtId="193" fontId="115" fillId="0" borderId="39" xfId="2572" applyNumberFormat="1" applyFont="1" applyBorder="1"/>
    <xf numFmtId="0" fontId="110" fillId="0" borderId="0" xfId="0" applyFont="1" applyAlignment="1">
      <alignment horizontal="center" wrapText="1"/>
    </xf>
    <xf numFmtId="0" fontId="110" fillId="0" borderId="0" xfId="0" applyFont="1" applyAlignment="1">
      <alignment horizontal="center"/>
    </xf>
    <xf numFmtId="0" fontId="113" fillId="0" borderId="0" xfId="0" applyFont="1"/>
    <xf numFmtId="168" fontId="29" fillId="0" borderId="0" xfId="2572" applyFont="1" applyBorder="1"/>
    <xf numFmtId="2" fontId="0" fillId="0" borderId="0" xfId="0" applyNumberFormat="1"/>
    <xf numFmtId="0" fontId="116" fillId="0" borderId="0" xfId="0" applyFont="1"/>
    <xf numFmtId="218" fontId="0" fillId="0" borderId="39" xfId="0" applyNumberFormat="1" applyBorder="1"/>
    <xf numFmtId="168" fontId="29" fillId="36" borderId="39" xfId="2804" applyFont="1" applyFill="1" applyBorder="1"/>
    <xf numFmtId="0" fontId="109" fillId="0" borderId="39" xfId="0" applyFont="1" applyBorder="1"/>
    <xf numFmtId="168" fontId="29" fillId="0" borderId="39" xfId="2804" applyFont="1" applyBorder="1"/>
    <xf numFmtId="0" fontId="0" fillId="0" borderId="25" xfId="0" applyBorder="1"/>
    <xf numFmtId="168" fontId="29" fillId="36" borderId="39" xfId="2744" applyFont="1" applyFill="1" applyBorder="1"/>
    <xf numFmtId="168" fontId="29" fillId="0" borderId="39" xfId="2744" applyFont="1" applyBorder="1"/>
    <xf numFmtId="168" fontId="29" fillId="0" borderId="63" xfId="2744" applyFont="1" applyBorder="1"/>
    <xf numFmtId="168" fontId="97" fillId="0" borderId="62" xfId="0" applyNumberFormat="1" applyFont="1" applyBorder="1"/>
    <xf numFmtId="9" fontId="0" fillId="0" borderId="39" xfId="0" applyNumberFormat="1" applyBorder="1"/>
    <xf numFmtId="9" fontId="29" fillId="0" borderId="39" xfId="0" applyNumberFormat="1" applyFont="1" applyBorder="1"/>
    <xf numFmtId="1" fontId="0" fillId="0" borderId="39" xfId="0" applyNumberFormat="1" applyBorder="1"/>
    <xf numFmtId="219" fontId="0" fillId="0" borderId="39" xfId="0" applyNumberFormat="1" applyBorder="1"/>
    <xf numFmtId="219" fontId="29" fillId="0" borderId="39" xfId="0" applyNumberFormat="1" applyFont="1" applyBorder="1"/>
    <xf numFmtId="219" fontId="29" fillId="0" borderId="39" xfId="2744" applyNumberFormat="1" applyFont="1" applyBorder="1"/>
    <xf numFmtId="219" fontId="97" fillId="0" borderId="39" xfId="2744" applyNumberFormat="1" applyFont="1" applyBorder="1"/>
    <xf numFmtId="0" fontId="0" fillId="0" borderId="0" xfId="0" applyAlignment="1">
      <alignment wrapText="1"/>
    </xf>
    <xf numFmtId="43" fontId="0" fillId="0" borderId="0" xfId="6688" applyFont="1" applyFill="1"/>
    <xf numFmtId="169" fontId="21" fillId="0" borderId="0" xfId="6689" applyNumberFormat="1" applyFont="1"/>
    <xf numFmtId="168" fontId="18" fillId="0" borderId="0" xfId="2541" applyFont="1"/>
    <xf numFmtId="217" fontId="0" fillId="0" borderId="0" xfId="2541" applyNumberFormat="1" applyFont="1" applyBorder="1"/>
    <xf numFmtId="220" fontId="0" fillId="0" borderId="0" xfId="6688" applyNumberFormat="1" applyFont="1" applyFill="1"/>
    <xf numFmtId="43" fontId="117" fillId="0" borderId="0" xfId="6688" applyFont="1" applyFill="1"/>
    <xf numFmtId="0" fontId="0" fillId="35" borderId="0" xfId="0" applyFill="1"/>
    <xf numFmtId="49" fontId="0" fillId="35" borderId="0" xfId="0" applyNumberFormat="1" applyFill="1"/>
    <xf numFmtId="172" fontId="117" fillId="0" borderId="0" xfId="6688" applyNumberFormat="1" applyFont="1" applyFill="1"/>
    <xf numFmtId="172" fontId="0" fillId="0" borderId="0" xfId="6688" applyNumberFormat="1" applyFont="1" applyFill="1"/>
    <xf numFmtId="172" fontId="0" fillId="37" borderId="0" xfId="6688" applyNumberFormat="1" applyFont="1" applyFill="1"/>
    <xf numFmtId="43" fontId="21" fillId="33" borderId="13" xfId="6688" applyFont="1" applyFill="1" applyBorder="1"/>
    <xf numFmtId="43" fontId="21" fillId="33" borderId="15" xfId="6688" applyFont="1" applyFill="1" applyBorder="1"/>
    <xf numFmtId="43" fontId="19" fillId="33" borderId="15" xfId="6688" applyFont="1" applyFill="1" applyBorder="1"/>
    <xf numFmtId="43" fontId="19" fillId="33" borderId="15" xfId="6688" applyFont="1" applyFill="1" applyBorder="1" applyAlignment="1">
      <alignment horizontal="center"/>
    </xf>
    <xf numFmtId="43" fontId="19" fillId="34" borderId="15" xfId="6688" quotePrefix="1" applyFont="1" applyFill="1" applyBorder="1" applyAlignment="1">
      <alignment horizontal="center"/>
    </xf>
    <xf numFmtId="43" fontId="22" fillId="34" borderId="15" xfId="6688" applyFont="1" applyFill="1" applyBorder="1"/>
    <xf numFmtId="43" fontId="21" fillId="0" borderId="0" xfId="6688" applyFont="1"/>
    <xf numFmtId="43" fontId="21" fillId="35" borderId="0" xfId="6688" applyFont="1" applyFill="1"/>
    <xf numFmtId="14" fontId="19" fillId="35" borderId="15" xfId="2" applyNumberFormat="1" applyFont="1" applyFill="1" applyBorder="1" applyAlignment="1">
      <alignment horizontal="center"/>
    </xf>
    <xf numFmtId="43" fontId="24" fillId="35" borderId="25" xfId="6688" quotePrefix="1" applyFont="1" applyFill="1" applyBorder="1"/>
    <xf numFmtId="14" fontId="19" fillId="35" borderId="0" xfId="2" applyNumberFormat="1" applyFont="1" applyFill="1" applyBorder="1" applyAlignment="1">
      <alignment horizontal="center"/>
    </xf>
    <xf numFmtId="170" fontId="19" fillId="35" borderId="0" xfId="2" quotePrefix="1" applyNumberFormat="1" applyFont="1" applyFill="1" applyBorder="1" applyAlignment="1">
      <alignment horizontal="center"/>
    </xf>
    <xf numFmtId="14" fontId="19" fillId="35" borderId="0" xfId="2" quotePrefix="1" applyNumberFormat="1" applyFont="1" applyFill="1" applyBorder="1" applyAlignment="1">
      <alignment horizontal="center"/>
    </xf>
    <xf numFmtId="0" fontId="24" fillId="35" borderId="0" xfId="1" applyFont="1" applyFill="1"/>
    <xf numFmtId="0" fontId="24" fillId="35" borderId="29" xfId="1" applyFont="1" applyFill="1" applyBorder="1"/>
    <xf numFmtId="169" fontId="24" fillId="35" borderId="0" xfId="1" applyNumberFormat="1" applyFont="1" applyFill="1"/>
    <xf numFmtId="43" fontId="24" fillId="35" borderId="0" xfId="6688" applyFont="1" applyFill="1"/>
    <xf numFmtId="10" fontId="21" fillId="0" borderId="0" xfId="1" applyNumberFormat="1" applyFont="1"/>
    <xf numFmtId="10" fontId="21" fillId="36" borderId="0" xfId="1" applyNumberFormat="1" applyFont="1" applyFill="1"/>
    <xf numFmtId="0" fontId="119" fillId="36" borderId="0" xfId="1" applyFont="1" applyFill="1"/>
    <xf numFmtId="0" fontId="120" fillId="0" borderId="0" xfId="0" applyFont="1" applyAlignment="1">
      <alignment horizontal="center" vertical="top" wrapText="1"/>
    </xf>
    <xf numFmtId="0" fontId="121" fillId="0" borderId="0" xfId="0" applyFont="1" applyAlignment="1">
      <alignment horizontal="left" vertical="center" wrapText="1"/>
    </xf>
    <xf numFmtId="0" fontId="21" fillId="36" borderId="0" xfId="1" applyFont="1" applyFill="1" applyAlignment="1">
      <alignment wrapText="1"/>
    </xf>
    <xf numFmtId="0" fontId="120" fillId="0" borderId="0" xfId="0" applyFont="1" applyAlignment="1">
      <alignment horizontal="center" vertical="center" wrapText="1"/>
    </xf>
    <xf numFmtId="43" fontId="24" fillId="35" borderId="25" xfId="6688" applyFont="1" applyFill="1" applyBorder="1"/>
    <xf numFmtId="0" fontId="21" fillId="36" borderId="22" xfId="1" applyFont="1" applyFill="1" applyBorder="1"/>
    <xf numFmtId="0" fontId="21" fillId="0" borderId="32" xfId="1" applyFont="1" applyBorder="1"/>
    <xf numFmtId="10" fontId="21" fillId="36" borderId="32" xfId="1" applyNumberFormat="1" applyFont="1" applyFill="1" applyBorder="1"/>
    <xf numFmtId="0" fontId="19" fillId="35" borderId="22" xfId="1" applyFont="1" applyFill="1" applyBorder="1"/>
    <xf numFmtId="0" fontId="25" fillId="35" borderId="14" xfId="1" applyFont="1" applyFill="1" applyBorder="1"/>
    <xf numFmtId="0" fontId="28" fillId="35" borderId="0" xfId="1" applyFont="1" applyFill="1"/>
    <xf numFmtId="168" fontId="28" fillId="35" borderId="0" xfId="2" applyFont="1" applyFill="1" applyBorder="1"/>
    <xf numFmtId="174" fontId="28" fillId="35" borderId="0" xfId="2" applyNumberFormat="1" applyFont="1" applyFill="1" applyBorder="1"/>
    <xf numFmtId="174" fontId="28" fillId="35" borderId="15" xfId="2" applyNumberFormat="1" applyFont="1" applyFill="1" applyBorder="1"/>
    <xf numFmtId="10" fontId="28" fillId="35" borderId="0" xfId="1" applyNumberFormat="1" applyFont="1" applyFill="1"/>
    <xf numFmtId="2" fontId="28" fillId="35" borderId="26" xfId="1" applyNumberFormat="1" applyFont="1" applyFill="1" applyBorder="1"/>
    <xf numFmtId="2" fontId="28" fillId="35" borderId="29" xfId="1" applyNumberFormat="1" applyFont="1" applyFill="1" applyBorder="1"/>
    <xf numFmtId="169" fontId="28" fillId="35" borderId="0" xfId="3" applyNumberFormat="1" applyFont="1" applyFill="1"/>
    <xf numFmtId="43" fontId="28" fillId="35" borderId="0" xfId="6688" applyFont="1" applyFill="1"/>
    <xf numFmtId="10" fontId="21" fillId="36" borderId="22" xfId="1" applyNumberFormat="1" applyFont="1" applyFill="1" applyBorder="1"/>
    <xf numFmtId="172" fontId="21" fillId="0" borderId="0" xfId="6688" applyNumberFormat="1" applyFont="1"/>
    <xf numFmtId="220" fontId="21" fillId="0" borderId="0" xfId="6688" applyNumberFormat="1" applyFont="1"/>
    <xf numFmtId="220" fontId="21" fillId="0" borderId="29" xfId="6688" applyNumberFormat="1" applyFont="1" applyBorder="1"/>
    <xf numFmtId="0" fontId="0" fillId="77" borderId="0" xfId="0" applyFill="1"/>
    <xf numFmtId="172" fontId="0" fillId="77" borderId="0" xfId="6688" applyNumberFormat="1" applyFont="1" applyFill="1"/>
    <xf numFmtId="43" fontId="0" fillId="77" borderId="0" xfId="6688" applyFont="1" applyFill="1"/>
    <xf numFmtId="43" fontId="0" fillId="37" borderId="0" xfId="6688" applyFont="1" applyFill="1"/>
    <xf numFmtId="49" fontId="0" fillId="0" borderId="0" xfId="0" applyNumberFormat="1"/>
    <xf numFmtId="220" fontId="0" fillId="77" borderId="0" xfId="6688" applyNumberFormat="1" applyFont="1" applyFill="1"/>
    <xf numFmtId="0" fontId="122" fillId="77" borderId="0" xfId="0" applyFont="1" applyFill="1"/>
    <xf numFmtId="43" fontId="122" fillId="77" borderId="0" xfId="6688" applyFont="1" applyFill="1"/>
    <xf numFmtId="169" fontId="0" fillId="77" borderId="0" xfId="0" applyNumberFormat="1" applyFill="1"/>
    <xf numFmtId="169" fontId="0" fillId="37" borderId="0" xfId="0" applyNumberFormat="1" applyFill="1"/>
    <xf numFmtId="0" fontId="117" fillId="0" borderId="0" xfId="0" applyFont="1"/>
    <xf numFmtId="0" fontId="122" fillId="0" borderId="0" xfId="0" applyFont="1"/>
    <xf numFmtId="221" fontId="0" fillId="37" borderId="0" xfId="6688" applyNumberFormat="1" applyFont="1" applyFill="1"/>
    <xf numFmtId="43" fontId="21" fillId="33" borderId="0" xfId="6688" applyFont="1" applyFill="1" applyBorder="1"/>
    <xf numFmtId="168" fontId="15" fillId="35" borderId="19" xfId="2541" applyFont="1" applyFill="1" applyBorder="1"/>
    <xf numFmtId="0" fontId="15" fillId="0" borderId="0" xfId="0" applyFont="1"/>
    <xf numFmtId="0" fontId="28" fillId="0" borderId="0" xfId="1" applyFont="1"/>
    <xf numFmtId="0" fontId="123" fillId="0" borderId="0" xfId="0" applyFont="1"/>
    <xf numFmtId="0" fontId="19" fillId="0" borderId="64" xfId="1" applyFont="1" applyBorder="1"/>
    <xf numFmtId="0" fontId="1" fillId="0" borderId="30" xfId="0" applyFont="1" applyBorder="1"/>
    <xf numFmtId="0" fontId="0" fillId="0" borderId="30" xfId="0" applyBorder="1"/>
    <xf numFmtId="0" fontId="0" fillId="0" borderId="65" xfId="0" applyBorder="1"/>
    <xf numFmtId="0" fontId="19" fillId="0" borderId="27" xfId="1" applyFont="1" applyBorder="1"/>
    <xf numFmtId="0" fontId="0" fillId="0" borderId="29" xfId="0" applyBorder="1"/>
    <xf numFmtId="43" fontId="123" fillId="0" borderId="0" xfId="6690" applyFont="1" applyBorder="1"/>
    <xf numFmtId="0" fontId="19" fillId="0" borderId="27" xfId="1" applyFont="1" applyBorder="1" applyAlignment="1">
      <alignment horizontal="left"/>
    </xf>
    <xf numFmtId="0" fontId="15" fillId="0" borderId="27" xfId="0" applyFont="1" applyBorder="1"/>
    <xf numFmtId="0" fontId="15" fillId="0" borderId="29" xfId="0" applyFont="1" applyBorder="1"/>
    <xf numFmtId="43" fontId="25" fillId="0" borderId="0" xfId="6690" applyFont="1" applyBorder="1"/>
    <xf numFmtId="0" fontId="25" fillId="0" borderId="27" xfId="1" applyFont="1" applyBorder="1"/>
    <xf numFmtId="0" fontId="28" fillId="36" borderId="0" xfId="1" applyFont="1" applyFill="1"/>
    <xf numFmtId="0" fontId="19" fillId="0" borderId="60" xfId="1" applyFont="1" applyBorder="1"/>
    <xf numFmtId="43" fontId="123" fillId="0" borderId="0" xfId="0" applyNumberFormat="1" applyFont="1"/>
    <xf numFmtId="43" fontId="19" fillId="33" borderId="0" xfId="6688" applyFont="1" applyFill="1" applyBorder="1"/>
    <xf numFmtId="43" fontId="19" fillId="33" borderId="0" xfId="6688" applyFont="1" applyFill="1" applyBorder="1" applyAlignment="1">
      <alignment horizontal="center"/>
    </xf>
    <xf numFmtId="43" fontId="19" fillId="34" borderId="0" xfId="6688" quotePrefix="1" applyFont="1" applyFill="1" applyBorder="1" applyAlignment="1">
      <alignment horizontal="center"/>
    </xf>
    <xf numFmtId="43" fontId="22" fillId="34" borderId="0" xfId="6688" applyFont="1" applyFill="1" applyBorder="1"/>
    <xf numFmtId="43" fontId="24" fillId="35" borderId="0" xfId="6688" quotePrefix="1" applyFont="1" applyFill="1" applyBorder="1"/>
    <xf numFmtId="43" fontId="22" fillId="34" borderId="15" xfId="6688" applyFont="1" applyFill="1" applyBorder="1" applyAlignment="1">
      <alignment horizontal="center"/>
    </xf>
    <xf numFmtId="220" fontId="18" fillId="0" borderId="0" xfId="1" applyNumberFormat="1"/>
    <xf numFmtId="10" fontId="28" fillId="35" borderId="0" xfId="3" applyNumberFormat="1" applyFont="1" applyFill="1"/>
    <xf numFmtId="0" fontId="21" fillId="0" borderId="14" xfId="1" applyFont="1" applyBorder="1" applyAlignment="1">
      <alignment horizontal="distributed"/>
    </xf>
    <xf numFmtId="0" fontId="18" fillId="0" borderId="0" xfId="1" applyAlignment="1">
      <alignment horizontal="distributed"/>
    </xf>
  </cellXfs>
  <cellStyles count="6693">
    <cellStyle name="20% - Accent1 2" xfId="4" xr:uid="{00000000-0005-0000-0000-000000000000}"/>
    <cellStyle name="20% - Accent1 2 10" xfId="5" xr:uid="{00000000-0005-0000-0000-000001000000}"/>
    <cellStyle name="20% - Accent1 2 11" xfId="6" xr:uid="{00000000-0005-0000-0000-000002000000}"/>
    <cellStyle name="20% - Accent1 2 2" xfId="7" xr:uid="{00000000-0005-0000-0000-000003000000}"/>
    <cellStyle name="20% - Accent1 2 3" xfId="8" xr:uid="{00000000-0005-0000-0000-000004000000}"/>
    <cellStyle name="20% - Accent1 2 3 10" xfId="9" xr:uid="{00000000-0005-0000-0000-000005000000}"/>
    <cellStyle name="20% - Accent1 2 3 11" xfId="10" xr:uid="{00000000-0005-0000-0000-000006000000}"/>
    <cellStyle name="20% - Accent1 2 3 2" xfId="11" xr:uid="{00000000-0005-0000-0000-000007000000}"/>
    <cellStyle name="20% - Accent1 2 3 2 2" xfId="12" xr:uid="{00000000-0005-0000-0000-000008000000}"/>
    <cellStyle name="20% - Accent1 2 3 2 2 2" xfId="13" xr:uid="{00000000-0005-0000-0000-000009000000}"/>
    <cellStyle name="20% - Accent1 2 3 2 2 2 2" xfId="14" xr:uid="{00000000-0005-0000-0000-00000A000000}"/>
    <cellStyle name="20% - Accent1 2 3 2 2 2 2 2" xfId="15" xr:uid="{00000000-0005-0000-0000-00000B000000}"/>
    <cellStyle name="20% - Accent1 2 3 2 2 2 3" xfId="16" xr:uid="{00000000-0005-0000-0000-00000C000000}"/>
    <cellStyle name="20% - Accent1 2 3 2 2 2 4" xfId="17" xr:uid="{00000000-0005-0000-0000-00000D000000}"/>
    <cellStyle name="20% - Accent1 2 3 2 2 2 5" xfId="18" xr:uid="{00000000-0005-0000-0000-00000E000000}"/>
    <cellStyle name="20% - Accent1 2 3 2 2 3" xfId="19" xr:uid="{00000000-0005-0000-0000-00000F000000}"/>
    <cellStyle name="20% - Accent1 2 3 2 2 3 2" xfId="20" xr:uid="{00000000-0005-0000-0000-000010000000}"/>
    <cellStyle name="20% - Accent1 2 3 2 2 4" xfId="21" xr:uid="{00000000-0005-0000-0000-000011000000}"/>
    <cellStyle name="20% - Accent1 2 3 2 2 5" xfId="22" xr:uid="{00000000-0005-0000-0000-000012000000}"/>
    <cellStyle name="20% - Accent1 2 3 2 2 6" xfId="23" xr:uid="{00000000-0005-0000-0000-000013000000}"/>
    <cellStyle name="20% - Accent1 2 3 2 3" xfId="24" xr:uid="{00000000-0005-0000-0000-000014000000}"/>
    <cellStyle name="20% - Accent1 2 3 2 3 2" xfId="25" xr:uid="{00000000-0005-0000-0000-000015000000}"/>
    <cellStyle name="20% - Accent1 2 3 2 3 2 2" xfId="26" xr:uid="{00000000-0005-0000-0000-000016000000}"/>
    <cellStyle name="20% - Accent1 2 3 2 3 2 2 2" xfId="27" xr:uid="{00000000-0005-0000-0000-000017000000}"/>
    <cellStyle name="20% - Accent1 2 3 2 3 2 3" xfId="28" xr:uid="{00000000-0005-0000-0000-000018000000}"/>
    <cellStyle name="20% - Accent1 2 3 2 3 3" xfId="29" xr:uid="{00000000-0005-0000-0000-000019000000}"/>
    <cellStyle name="20% - Accent1 2 3 2 3 3 2" xfId="30" xr:uid="{00000000-0005-0000-0000-00001A000000}"/>
    <cellStyle name="20% - Accent1 2 3 2 3 4" xfId="31" xr:uid="{00000000-0005-0000-0000-00001B000000}"/>
    <cellStyle name="20% - Accent1 2 3 2 3 5" xfId="32" xr:uid="{00000000-0005-0000-0000-00001C000000}"/>
    <cellStyle name="20% - Accent1 2 3 2 3 6" xfId="33" xr:uid="{00000000-0005-0000-0000-00001D000000}"/>
    <cellStyle name="20% - Accent1 2 3 2 4" xfId="34" xr:uid="{00000000-0005-0000-0000-00001E000000}"/>
    <cellStyle name="20% - Accent1 2 3 2 4 2" xfId="35" xr:uid="{00000000-0005-0000-0000-00001F000000}"/>
    <cellStyle name="20% - Accent1 2 3 2 4 2 2" xfId="36" xr:uid="{00000000-0005-0000-0000-000020000000}"/>
    <cellStyle name="20% - Accent1 2 3 2 4 3" xfId="37" xr:uid="{00000000-0005-0000-0000-000021000000}"/>
    <cellStyle name="20% - Accent1 2 3 2 5" xfId="38" xr:uid="{00000000-0005-0000-0000-000022000000}"/>
    <cellStyle name="20% - Accent1 2 3 2 5 2" xfId="39" xr:uid="{00000000-0005-0000-0000-000023000000}"/>
    <cellStyle name="20% - Accent1 2 3 2 6" xfId="40" xr:uid="{00000000-0005-0000-0000-000024000000}"/>
    <cellStyle name="20% - Accent1 2 3 2 7" xfId="41" xr:uid="{00000000-0005-0000-0000-000025000000}"/>
    <cellStyle name="20% - Accent1 2 3 2 8" xfId="42" xr:uid="{00000000-0005-0000-0000-000026000000}"/>
    <cellStyle name="20% - Accent1 2 3 3" xfId="43" xr:uid="{00000000-0005-0000-0000-000027000000}"/>
    <cellStyle name="20% - Accent1 2 3 3 2" xfId="44" xr:uid="{00000000-0005-0000-0000-000028000000}"/>
    <cellStyle name="20% - Accent1 2 3 3 2 2" xfId="45" xr:uid="{00000000-0005-0000-0000-000029000000}"/>
    <cellStyle name="20% - Accent1 2 3 3 2 2 2" xfId="46" xr:uid="{00000000-0005-0000-0000-00002A000000}"/>
    <cellStyle name="20% - Accent1 2 3 3 2 3" xfId="47" xr:uid="{00000000-0005-0000-0000-00002B000000}"/>
    <cellStyle name="20% - Accent1 2 3 3 2 4" xfId="48" xr:uid="{00000000-0005-0000-0000-00002C000000}"/>
    <cellStyle name="20% - Accent1 2 3 3 2 5" xfId="49" xr:uid="{00000000-0005-0000-0000-00002D000000}"/>
    <cellStyle name="20% - Accent1 2 3 3 3" xfId="50" xr:uid="{00000000-0005-0000-0000-00002E000000}"/>
    <cellStyle name="20% - Accent1 2 3 3 3 2" xfId="51" xr:uid="{00000000-0005-0000-0000-00002F000000}"/>
    <cellStyle name="20% - Accent1 2 3 3 4" xfId="52" xr:uid="{00000000-0005-0000-0000-000030000000}"/>
    <cellStyle name="20% - Accent1 2 3 3 5" xfId="53" xr:uid="{00000000-0005-0000-0000-000031000000}"/>
    <cellStyle name="20% - Accent1 2 3 3 6" xfId="54" xr:uid="{00000000-0005-0000-0000-000032000000}"/>
    <cellStyle name="20% - Accent1 2 3 4" xfId="55" xr:uid="{00000000-0005-0000-0000-000033000000}"/>
    <cellStyle name="20% - Accent1 2 3 4 2" xfId="56" xr:uid="{00000000-0005-0000-0000-000034000000}"/>
    <cellStyle name="20% - Accent1 2 3 4 2 2" xfId="57" xr:uid="{00000000-0005-0000-0000-000035000000}"/>
    <cellStyle name="20% - Accent1 2 3 4 2 2 2" xfId="58" xr:uid="{00000000-0005-0000-0000-000036000000}"/>
    <cellStyle name="20% - Accent1 2 3 4 2 3" xfId="59" xr:uid="{00000000-0005-0000-0000-000037000000}"/>
    <cellStyle name="20% - Accent1 2 3 4 3" xfId="60" xr:uid="{00000000-0005-0000-0000-000038000000}"/>
    <cellStyle name="20% - Accent1 2 3 4 3 2" xfId="61" xr:uid="{00000000-0005-0000-0000-000039000000}"/>
    <cellStyle name="20% - Accent1 2 3 4 4" xfId="62" xr:uid="{00000000-0005-0000-0000-00003A000000}"/>
    <cellStyle name="20% - Accent1 2 3 4 5" xfId="63" xr:uid="{00000000-0005-0000-0000-00003B000000}"/>
    <cellStyle name="20% - Accent1 2 3 4 6" xfId="64" xr:uid="{00000000-0005-0000-0000-00003C000000}"/>
    <cellStyle name="20% - Accent1 2 3 5" xfId="65" xr:uid="{00000000-0005-0000-0000-00003D000000}"/>
    <cellStyle name="20% - Accent1 2 3 5 2" xfId="66" xr:uid="{00000000-0005-0000-0000-00003E000000}"/>
    <cellStyle name="20% - Accent1 2 3 5 2 2" xfId="67" xr:uid="{00000000-0005-0000-0000-00003F000000}"/>
    <cellStyle name="20% - Accent1 2 3 5 3" xfId="68" xr:uid="{00000000-0005-0000-0000-000040000000}"/>
    <cellStyle name="20% - Accent1 2 3 5 4" xfId="69" xr:uid="{00000000-0005-0000-0000-000041000000}"/>
    <cellStyle name="20% - Accent1 2 3 6" xfId="70" xr:uid="{00000000-0005-0000-0000-000042000000}"/>
    <cellStyle name="20% - Accent1 2 3 6 2" xfId="71" xr:uid="{00000000-0005-0000-0000-000043000000}"/>
    <cellStyle name="20% - Accent1 2 3 6 2 2" xfId="72" xr:uid="{00000000-0005-0000-0000-000044000000}"/>
    <cellStyle name="20% - Accent1 2 3 6 3" xfId="73" xr:uid="{00000000-0005-0000-0000-000045000000}"/>
    <cellStyle name="20% - Accent1 2 3 7" xfId="74" xr:uid="{00000000-0005-0000-0000-000046000000}"/>
    <cellStyle name="20% - Accent1 2 3 7 2" xfId="75" xr:uid="{00000000-0005-0000-0000-000047000000}"/>
    <cellStyle name="20% - Accent1 2 3 8" xfId="76" xr:uid="{00000000-0005-0000-0000-000048000000}"/>
    <cellStyle name="20% - Accent1 2 3 9" xfId="77" xr:uid="{00000000-0005-0000-0000-000049000000}"/>
    <cellStyle name="20% - Accent1 2 4" xfId="78" xr:uid="{00000000-0005-0000-0000-00004A000000}"/>
    <cellStyle name="20% - Accent1 2 4 2" xfId="79" xr:uid="{00000000-0005-0000-0000-00004B000000}"/>
    <cellStyle name="20% - Accent1 2 4 2 2" xfId="80" xr:uid="{00000000-0005-0000-0000-00004C000000}"/>
    <cellStyle name="20% - Accent1 2 4 2 2 2" xfId="81" xr:uid="{00000000-0005-0000-0000-00004D000000}"/>
    <cellStyle name="20% - Accent1 2 4 2 2 2 2" xfId="82" xr:uid="{00000000-0005-0000-0000-00004E000000}"/>
    <cellStyle name="20% - Accent1 2 4 2 2 3" xfId="83" xr:uid="{00000000-0005-0000-0000-00004F000000}"/>
    <cellStyle name="20% - Accent1 2 4 2 2 4" xfId="84" xr:uid="{00000000-0005-0000-0000-000050000000}"/>
    <cellStyle name="20% - Accent1 2 4 2 2 5" xfId="85" xr:uid="{00000000-0005-0000-0000-000051000000}"/>
    <cellStyle name="20% - Accent1 2 4 2 3" xfId="86" xr:uid="{00000000-0005-0000-0000-000052000000}"/>
    <cellStyle name="20% - Accent1 2 4 2 3 2" xfId="87" xr:uid="{00000000-0005-0000-0000-000053000000}"/>
    <cellStyle name="20% - Accent1 2 4 2 4" xfId="88" xr:uid="{00000000-0005-0000-0000-000054000000}"/>
    <cellStyle name="20% - Accent1 2 4 2 5" xfId="89" xr:uid="{00000000-0005-0000-0000-000055000000}"/>
    <cellStyle name="20% - Accent1 2 4 2 6" xfId="90" xr:uid="{00000000-0005-0000-0000-000056000000}"/>
    <cellStyle name="20% - Accent1 2 4 3" xfId="91" xr:uid="{00000000-0005-0000-0000-000057000000}"/>
    <cellStyle name="20% - Accent1 2 4 3 2" xfId="92" xr:uid="{00000000-0005-0000-0000-000058000000}"/>
    <cellStyle name="20% - Accent1 2 4 3 2 2" xfId="93" xr:uid="{00000000-0005-0000-0000-000059000000}"/>
    <cellStyle name="20% - Accent1 2 4 3 2 2 2" xfId="94" xr:uid="{00000000-0005-0000-0000-00005A000000}"/>
    <cellStyle name="20% - Accent1 2 4 3 2 3" xfId="95" xr:uid="{00000000-0005-0000-0000-00005B000000}"/>
    <cellStyle name="20% - Accent1 2 4 3 3" xfId="96" xr:uid="{00000000-0005-0000-0000-00005C000000}"/>
    <cellStyle name="20% - Accent1 2 4 3 3 2" xfId="97" xr:uid="{00000000-0005-0000-0000-00005D000000}"/>
    <cellStyle name="20% - Accent1 2 4 3 4" xfId="98" xr:uid="{00000000-0005-0000-0000-00005E000000}"/>
    <cellStyle name="20% - Accent1 2 4 3 5" xfId="99" xr:uid="{00000000-0005-0000-0000-00005F000000}"/>
    <cellStyle name="20% - Accent1 2 4 3 6" xfId="100" xr:uid="{00000000-0005-0000-0000-000060000000}"/>
    <cellStyle name="20% - Accent1 2 4 4" xfId="101" xr:uid="{00000000-0005-0000-0000-000061000000}"/>
    <cellStyle name="20% - Accent1 2 4 4 2" xfId="102" xr:uid="{00000000-0005-0000-0000-000062000000}"/>
    <cellStyle name="20% - Accent1 2 4 4 2 2" xfId="103" xr:uid="{00000000-0005-0000-0000-000063000000}"/>
    <cellStyle name="20% - Accent1 2 4 4 3" xfId="104" xr:uid="{00000000-0005-0000-0000-000064000000}"/>
    <cellStyle name="20% - Accent1 2 4 5" xfId="105" xr:uid="{00000000-0005-0000-0000-000065000000}"/>
    <cellStyle name="20% - Accent1 2 4 5 2" xfId="106" xr:uid="{00000000-0005-0000-0000-000066000000}"/>
    <cellStyle name="20% - Accent1 2 4 6" xfId="107" xr:uid="{00000000-0005-0000-0000-000067000000}"/>
    <cellStyle name="20% - Accent1 2 4 7" xfId="108" xr:uid="{00000000-0005-0000-0000-000068000000}"/>
    <cellStyle name="20% - Accent1 2 4 8" xfId="109" xr:uid="{00000000-0005-0000-0000-000069000000}"/>
    <cellStyle name="20% - Accent1 2 5" xfId="110" xr:uid="{00000000-0005-0000-0000-00006A000000}"/>
    <cellStyle name="20% - Accent1 2 5 2" xfId="111" xr:uid="{00000000-0005-0000-0000-00006B000000}"/>
    <cellStyle name="20% - Accent1 2 5 2 2" xfId="112" xr:uid="{00000000-0005-0000-0000-00006C000000}"/>
    <cellStyle name="20% - Accent1 2 5 2 2 2" xfId="113" xr:uid="{00000000-0005-0000-0000-00006D000000}"/>
    <cellStyle name="20% - Accent1 2 5 2 3" xfId="114" xr:uid="{00000000-0005-0000-0000-00006E000000}"/>
    <cellStyle name="20% - Accent1 2 5 2 4" xfId="115" xr:uid="{00000000-0005-0000-0000-00006F000000}"/>
    <cellStyle name="20% - Accent1 2 5 2 5" xfId="116" xr:uid="{00000000-0005-0000-0000-000070000000}"/>
    <cellStyle name="20% - Accent1 2 5 3" xfId="117" xr:uid="{00000000-0005-0000-0000-000071000000}"/>
    <cellStyle name="20% - Accent1 2 5 3 2" xfId="118" xr:uid="{00000000-0005-0000-0000-000072000000}"/>
    <cellStyle name="20% - Accent1 2 5 4" xfId="119" xr:uid="{00000000-0005-0000-0000-000073000000}"/>
    <cellStyle name="20% - Accent1 2 5 5" xfId="120" xr:uid="{00000000-0005-0000-0000-000074000000}"/>
    <cellStyle name="20% - Accent1 2 5 6" xfId="121" xr:uid="{00000000-0005-0000-0000-000075000000}"/>
    <cellStyle name="20% - Accent1 2 6" xfId="122" xr:uid="{00000000-0005-0000-0000-000076000000}"/>
    <cellStyle name="20% - Accent1 2 6 2" xfId="123" xr:uid="{00000000-0005-0000-0000-000077000000}"/>
    <cellStyle name="20% - Accent1 2 6 2 2" xfId="124" xr:uid="{00000000-0005-0000-0000-000078000000}"/>
    <cellStyle name="20% - Accent1 2 6 2 2 2" xfId="125" xr:uid="{00000000-0005-0000-0000-000079000000}"/>
    <cellStyle name="20% - Accent1 2 6 2 3" xfId="126" xr:uid="{00000000-0005-0000-0000-00007A000000}"/>
    <cellStyle name="20% - Accent1 2 6 3" xfId="127" xr:uid="{00000000-0005-0000-0000-00007B000000}"/>
    <cellStyle name="20% - Accent1 2 6 3 2" xfId="128" xr:uid="{00000000-0005-0000-0000-00007C000000}"/>
    <cellStyle name="20% - Accent1 2 6 4" xfId="129" xr:uid="{00000000-0005-0000-0000-00007D000000}"/>
    <cellStyle name="20% - Accent1 2 6 5" xfId="130" xr:uid="{00000000-0005-0000-0000-00007E000000}"/>
    <cellStyle name="20% - Accent1 2 6 6" xfId="131" xr:uid="{00000000-0005-0000-0000-00007F000000}"/>
    <cellStyle name="20% - Accent1 2 7" xfId="132" xr:uid="{00000000-0005-0000-0000-000080000000}"/>
    <cellStyle name="20% - Accent1 2 7 2" xfId="133" xr:uid="{00000000-0005-0000-0000-000081000000}"/>
    <cellStyle name="20% - Accent1 2 7 2 2" xfId="134" xr:uid="{00000000-0005-0000-0000-000082000000}"/>
    <cellStyle name="20% - Accent1 2 7 3" xfId="135" xr:uid="{00000000-0005-0000-0000-000083000000}"/>
    <cellStyle name="20% - Accent1 2 7 4" xfId="136" xr:uid="{00000000-0005-0000-0000-000084000000}"/>
    <cellStyle name="20% - Accent1 2 8" xfId="137" xr:uid="{00000000-0005-0000-0000-000085000000}"/>
    <cellStyle name="20% - Accent1 2 8 2" xfId="138" xr:uid="{00000000-0005-0000-0000-000086000000}"/>
    <cellStyle name="20% - Accent1 2 8 2 2" xfId="139" xr:uid="{00000000-0005-0000-0000-000087000000}"/>
    <cellStyle name="20% - Accent1 2 8 3" xfId="140" xr:uid="{00000000-0005-0000-0000-000088000000}"/>
    <cellStyle name="20% - Accent1 2 8 4" xfId="141" xr:uid="{00000000-0005-0000-0000-000089000000}"/>
    <cellStyle name="20% - Accent1 2 9" xfId="142" xr:uid="{00000000-0005-0000-0000-00008A000000}"/>
    <cellStyle name="20% - Accent1 2 9 2" xfId="143" xr:uid="{00000000-0005-0000-0000-00008B000000}"/>
    <cellStyle name="20% - Accent1 2 9 3" xfId="144" xr:uid="{00000000-0005-0000-0000-00008C000000}"/>
    <cellStyle name="20% - Accent1 3" xfId="145" xr:uid="{00000000-0005-0000-0000-00008D000000}"/>
    <cellStyle name="20% - Accent1 4" xfId="146" xr:uid="{00000000-0005-0000-0000-00008E000000}"/>
    <cellStyle name="20% - Accent1 5" xfId="147" xr:uid="{00000000-0005-0000-0000-00008F000000}"/>
    <cellStyle name="20% - Accent1 6" xfId="148" xr:uid="{00000000-0005-0000-0000-000090000000}"/>
    <cellStyle name="20% - Accent2 2" xfId="149" xr:uid="{00000000-0005-0000-0000-000091000000}"/>
    <cellStyle name="20% - Accent2 2 10" xfId="150" xr:uid="{00000000-0005-0000-0000-000092000000}"/>
    <cellStyle name="20% - Accent2 2 11" xfId="151" xr:uid="{00000000-0005-0000-0000-000093000000}"/>
    <cellStyle name="20% - Accent2 2 2" xfId="152" xr:uid="{00000000-0005-0000-0000-000094000000}"/>
    <cellStyle name="20% - Accent2 2 3" xfId="153" xr:uid="{00000000-0005-0000-0000-000095000000}"/>
    <cellStyle name="20% - Accent2 2 3 10" xfId="154" xr:uid="{00000000-0005-0000-0000-000096000000}"/>
    <cellStyle name="20% - Accent2 2 3 11" xfId="155" xr:uid="{00000000-0005-0000-0000-000097000000}"/>
    <cellStyle name="20% - Accent2 2 3 2" xfId="156" xr:uid="{00000000-0005-0000-0000-000098000000}"/>
    <cellStyle name="20% - Accent2 2 3 2 2" xfId="157" xr:uid="{00000000-0005-0000-0000-000099000000}"/>
    <cellStyle name="20% - Accent2 2 3 2 2 2" xfId="158" xr:uid="{00000000-0005-0000-0000-00009A000000}"/>
    <cellStyle name="20% - Accent2 2 3 2 2 2 2" xfId="159" xr:uid="{00000000-0005-0000-0000-00009B000000}"/>
    <cellStyle name="20% - Accent2 2 3 2 2 2 2 2" xfId="160" xr:uid="{00000000-0005-0000-0000-00009C000000}"/>
    <cellStyle name="20% - Accent2 2 3 2 2 2 3" xfId="161" xr:uid="{00000000-0005-0000-0000-00009D000000}"/>
    <cellStyle name="20% - Accent2 2 3 2 2 2 4" xfId="162" xr:uid="{00000000-0005-0000-0000-00009E000000}"/>
    <cellStyle name="20% - Accent2 2 3 2 2 2 5" xfId="163" xr:uid="{00000000-0005-0000-0000-00009F000000}"/>
    <cellStyle name="20% - Accent2 2 3 2 2 3" xfId="164" xr:uid="{00000000-0005-0000-0000-0000A0000000}"/>
    <cellStyle name="20% - Accent2 2 3 2 2 3 2" xfId="165" xr:uid="{00000000-0005-0000-0000-0000A1000000}"/>
    <cellStyle name="20% - Accent2 2 3 2 2 4" xfId="166" xr:uid="{00000000-0005-0000-0000-0000A2000000}"/>
    <cellStyle name="20% - Accent2 2 3 2 2 5" xfId="167" xr:uid="{00000000-0005-0000-0000-0000A3000000}"/>
    <cellStyle name="20% - Accent2 2 3 2 2 6" xfId="168" xr:uid="{00000000-0005-0000-0000-0000A4000000}"/>
    <cellStyle name="20% - Accent2 2 3 2 3" xfId="169" xr:uid="{00000000-0005-0000-0000-0000A5000000}"/>
    <cellStyle name="20% - Accent2 2 3 2 3 2" xfId="170" xr:uid="{00000000-0005-0000-0000-0000A6000000}"/>
    <cellStyle name="20% - Accent2 2 3 2 3 2 2" xfId="171" xr:uid="{00000000-0005-0000-0000-0000A7000000}"/>
    <cellStyle name="20% - Accent2 2 3 2 3 2 2 2" xfId="172" xr:uid="{00000000-0005-0000-0000-0000A8000000}"/>
    <cellStyle name="20% - Accent2 2 3 2 3 2 3" xfId="173" xr:uid="{00000000-0005-0000-0000-0000A9000000}"/>
    <cellStyle name="20% - Accent2 2 3 2 3 3" xfId="174" xr:uid="{00000000-0005-0000-0000-0000AA000000}"/>
    <cellStyle name="20% - Accent2 2 3 2 3 3 2" xfId="175" xr:uid="{00000000-0005-0000-0000-0000AB000000}"/>
    <cellStyle name="20% - Accent2 2 3 2 3 4" xfId="176" xr:uid="{00000000-0005-0000-0000-0000AC000000}"/>
    <cellStyle name="20% - Accent2 2 3 2 3 5" xfId="177" xr:uid="{00000000-0005-0000-0000-0000AD000000}"/>
    <cellStyle name="20% - Accent2 2 3 2 3 6" xfId="178" xr:uid="{00000000-0005-0000-0000-0000AE000000}"/>
    <cellStyle name="20% - Accent2 2 3 2 4" xfId="179" xr:uid="{00000000-0005-0000-0000-0000AF000000}"/>
    <cellStyle name="20% - Accent2 2 3 2 4 2" xfId="180" xr:uid="{00000000-0005-0000-0000-0000B0000000}"/>
    <cellStyle name="20% - Accent2 2 3 2 4 2 2" xfId="181" xr:uid="{00000000-0005-0000-0000-0000B1000000}"/>
    <cellStyle name="20% - Accent2 2 3 2 4 3" xfId="182" xr:uid="{00000000-0005-0000-0000-0000B2000000}"/>
    <cellStyle name="20% - Accent2 2 3 2 5" xfId="183" xr:uid="{00000000-0005-0000-0000-0000B3000000}"/>
    <cellStyle name="20% - Accent2 2 3 2 5 2" xfId="184" xr:uid="{00000000-0005-0000-0000-0000B4000000}"/>
    <cellStyle name="20% - Accent2 2 3 2 6" xfId="185" xr:uid="{00000000-0005-0000-0000-0000B5000000}"/>
    <cellStyle name="20% - Accent2 2 3 2 7" xfId="186" xr:uid="{00000000-0005-0000-0000-0000B6000000}"/>
    <cellStyle name="20% - Accent2 2 3 2 8" xfId="187" xr:uid="{00000000-0005-0000-0000-0000B7000000}"/>
    <cellStyle name="20% - Accent2 2 3 3" xfId="188" xr:uid="{00000000-0005-0000-0000-0000B8000000}"/>
    <cellStyle name="20% - Accent2 2 3 3 2" xfId="189" xr:uid="{00000000-0005-0000-0000-0000B9000000}"/>
    <cellStyle name="20% - Accent2 2 3 3 2 2" xfId="190" xr:uid="{00000000-0005-0000-0000-0000BA000000}"/>
    <cellStyle name="20% - Accent2 2 3 3 2 2 2" xfId="191" xr:uid="{00000000-0005-0000-0000-0000BB000000}"/>
    <cellStyle name="20% - Accent2 2 3 3 2 3" xfId="192" xr:uid="{00000000-0005-0000-0000-0000BC000000}"/>
    <cellStyle name="20% - Accent2 2 3 3 2 4" xfId="193" xr:uid="{00000000-0005-0000-0000-0000BD000000}"/>
    <cellStyle name="20% - Accent2 2 3 3 2 5" xfId="194" xr:uid="{00000000-0005-0000-0000-0000BE000000}"/>
    <cellStyle name="20% - Accent2 2 3 3 3" xfId="195" xr:uid="{00000000-0005-0000-0000-0000BF000000}"/>
    <cellStyle name="20% - Accent2 2 3 3 3 2" xfId="196" xr:uid="{00000000-0005-0000-0000-0000C0000000}"/>
    <cellStyle name="20% - Accent2 2 3 3 4" xfId="197" xr:uid="{00000000-0005-0000-0000-0000C1000000}"/>
    <cellStyle name="20% - Accent2 2 3 3 5" xfId="198" xr:uid="{00000000-0005-0000-0000-0000C2000000}"/>
    <cellStyle name="20% - Accent2 2 3 3 6" xfId="199" xr:uid="{00000000-0005-0000-0000-0000C3000000}"/>
    <cellStyle name="20% - Accent2 2 3 4" xfId="200" xr:uid="{00000000-0005-0000-0000-0000C4000000}"/>
    <cellStyle name="20% - Accent2 2 3 4 2" xfId="201" xr:uid="{00000000-0005-0000-0000-0000C5000000}"/>
    <cellStyle name="20% - Accent2 2 3 4 2 2" xfId="202" xr:uid="{00000000-0005-0000-0000-0000C6000000}"/>
    <cellStyle name="20% - Accent2 2 3 4 2 2 2" xfId="203" xr:uid="{00000000-0005-0000-0000-0000C7000000}"/>
    <cellStyle name="20% - Accent2 2 3 4 2 3" xfId="204" xr:uid="{00000000-0005-0000-0000-0000C8000000}"/>
    <cellStyle name="20% - Accent2 2 3 4 3" xfId="205" xr:uid="{00000000-0005-0000-0000-0000C9000000}"/>
    <cellStyle name="20% - Accent2 2 3 4 3 2" xfId="206" xr:uid="{00000000-0005-0000-0000-0000CA000000}"/>
    <cellStyle name="20% - Accent2 2 3 4 4" xfId="207" xr:uid="{00000000-0005-0000-0000-0000CB000000}"/>
    <cellStyle name="20% - Accent2 2 3 4 5" xfId="208" xr:uid="{00000000-0005-0000-0000-0000CC000000}"/>
    <cellStyle name="20% - Accent2 2 3 4 6" xfId="209" xr:uid="{00000000-0005-0000-0000-0000CD000000}"/>
    <cellStyle name="20% - Accent2 2 3 5" xfId="210" xr:uid="{00000000-0005-0000-0000-0000CE000000}"/>
    <cellStyle name="20% - Accent2 2 3 5 2" xfId="211" xr:uid="{00000000-0005-0000-0000-0000CF000000}"/>
    <cellStyle name="20% - Accent2 2 3 5 2 2" xfId="212" xr:uid="{00000000-0005-0000-0000-0000D0000000}"/>
    <cellStyle name="20% - Accent2 2 3 5 3" xfId="213" xr:uid="{00000000-0005-0000-0000-0000D1000000}"/>
    <cellStyle name="20% - Accent2 2 3 5 4" xfId="214" xr:uid="{00000000-0005-0000-0000-0000D2000000}"/>
    <cellStyle name="20% - Accent2 2 3 6" xfId="215" xr:uid="{00000000-0005-0000-0000-0000D3000000}"/>
    <cellStyle name="20% - Accent2 2 3 6 2" xfId="216" xr:uid="{00000000-0005-0000-0000-0000D4000000}"/>
    <cellStyle name="20% - Accent2 2 3 6 2 2" xfId="217" xr:uid="{00000000-0005-0000-0000-0000D5000000}"/>
    <cellStyle name="20% - Accent2 2 3 6 3" xfId="218" xr:uid="{00000000-0005-0000-0000-0000D6000000}"/>
    <cellStyle name="20% - Accent2 2 3 7" xfId="219" xr:uid="{00000000-0005-0000-0000-0000D7000000}"/>
    <cellStyle name="20% - Accent2 2 3 7 2" xfId="220" xr:uid="{00000000-0005-0000-0000-0000D8000000}"/>
    <cellStyle name="20% - Accent2 2 3 8" xfId="221" xr:uid="{00000000-0005-0000-0000-0000D9000000}"/>
    <cellStyle name="20% - Accent2 2 3 9" xfId="222" xr:uid="{00000000-0005-0000-0000-0000DA000000}"/>
    <cellStyle name="20% - Accent2 2 4" xfId="223" xr:uid="{00000000-0005-0000-0000-0000DB000000}"/>
    <cellStyle name="20% - Accent2 2 4 2" xfId="224" xr:uid="{00000000-0005-0000-0000-0000DC000000}"/>
    <cellStyle name="20% - Accent2 2 4 2 2" xfId="225" xr:uid="{00000000-0005-0000-0000-0000DD000000}"/>
    <cellStyle name="20% - Accent2 2 4 2 2 2" xfId="226" xr:uid="{00000000-0005-0000-0000-0000DE000000}"/>
    <cellStyle name="20% - Accent2 2 4 2 2 2 2" xfId="227" xr:uid="{00000000-0005-0000-0000-0000DF000000}"/>
    <cellStyle name="20% - Accent2 2 4 2 2 3" xfId="228" xr:uid="{00000000-0005-0000-0000-0000E0000000}"/>
    <cellStyle name="20% - Accent2 2 4 2 2 4" xfId="229" xr:uid="{00000000-0005-0000-0000-0000E1000000}"/>
    <cellStyle name="20% - Accent2 2 4 2 2 5" xfId="230" xr:uid="{00000000-0005-0000-0000-0000E2000000}"/>
    <cellStyle name="20% - Accent2 2 4 2 3" xfId="231" xr:uid="{00000000-0005-0000-0000-0000E3000000}"/>
    <cellStyle name="20% - Accent2 2 4 2 3 2" xfId="232" xr:uid="{00000000-0005-0000-0000-0000E4000000}"/>
    <cellStyle name="20% - Accent2 2 4 2 4" xfId="233" xr:uid="{00000000-0005-0000-0000-0000E5000000}"/>
    <cellStyle name="20% - Accent2 2 4 2 5" xfId="234" xr:uid="{00000000-0005-0000-0000-0000E6000000}"/>
    <cellStyle name="20% - Accent2 2 4 2 6" xfId="235" xr:uid="{00000000-0005-0000-0000-0000E7000000}"/>
    <cellStyle name="20% - Accent2 2 4 3" xfId="236" xr:uid="{00000000-0005-0000-0000-0000E8000000}"/>
    <cellStyle name="20% - Accent2 2 4 3 2" xfId="237" xr:uid="{00000000-0005-0000-0000-0000E9000000}"/>
    <cellStyle name="20% - Accent2 2 4 3 2 2" xfId="238" xr:uid="{00000000-0005-0000-0000-0000EA000000}"/>
    <cellStyle name="20% - Accent2 2 4 3 2 2 2" xfId="239" xr:uid="{00000000-0005-0000-0000-0000EB000000}"/>
    <cellStyle name="20% - Accent2 2 4 3 2 3" xfId="240" xr:uid="{00000000-0005-0000-0000-0000EC000000}"/>
    <cellStyle name="20% - Accent2 2 4 3 3" xfId="241" xr:uid="{00000000-0005-0000-0000-0000ED000000}"/>
    <cellStyle name="20% - Accent2 2 4 3 3 2" xfId="242" xr:uid="{00000000-0005-0000-0000-0000EE000000}"/>
    <cellStyle name="20% - Accent2 2 4 3 4" xfId="243" xr:uid="{00000000-0005-0000-0000-0000EF000000}"/>
    <cellStyle name="20% - Accent2 2 4 3 5" xfId="244" xr:uid="{00000000-0005-0000-0000-0000F0000000}"/>
    <cellStyle name="20% - Accent2 2 4 3 6" xfId="245" xr:uid="{00000000-0005-0000-0000-0000F1000000}"/>
    <cellStyle name="20% - Accent2 2 4 4" xfId="246" xr:uid="{00000000-0005-0000-0000-0000F2000000}"/>
    <cellStyle name="20% - Accent2 2 4 4 2" xfId="247" xr:uid="{00000000-0005-0000-0000-0000F3000000}"/>
    <cellStyle name="20% - Accent2 2 4 4 2 2" xfId="248" xr:uid="{00000000-0005-0000-0000-0000F4000000}"/>
    <cellStyle name="20% - Accent2 2 4 4 3" xfId="249" xr:uid="{00000000-0005-0000-0000-0000F5000000}"/>
    <cellStyle name="20% - Accent2 2 4 5" xfId="250" xr:uid="{00000000-0005-0000-0000-0000F6000000}"/>
    <cellStyle name="20% - Accent2 2 4 5 2" xfId="251" xr:uid="{00000000-0005-0000-0000-0000F7000000}"/>
    <cellStyle name="20% - Accent2 2 4 6" xfId="252" xr:uid="{00000000-0005-0000-0000-0000F8000000}"/>
    <cellStyle name="20% - Accent2 2 4 7" xfId="253" xr:uid="{00000000-0005-0000-0000-0000F9000000}"/>
    <cellStyle name="20% - Accent2 2 4 8" xfId="254" xr:uid="{00000000-0005-0000-0000-0000FA000000}"/>
    <cellStyle name="20% - Accent2 2 5" xfId="255" xr:uid="{00000000-0005-0000-0000-0000FB000000}"/>
    <cellStyle name="20% - Accent2 2 5 2" xfId="256" xr:uid="{00000000-0005-0000-0000-0000FC000000}"/>
    <cellStyle name="20% - Accent2 2 5 2 2" xfId="257" xr:uid="{00000000-0005-0000-0000-0000FD000000}"/>
    <cellStyle name="20% - Accent2 2 5 2 2 2" xfId="258" xr:uid="{00000000-0005-0000-0000-0000FE000000}"/>
    <cellStyle name="20% - Accent2 2 5 2 3" xfId="259" xr:uid="{00000000-0005-0000-0000-0000FF000000}"/>
    <cellStyle name="20% - Accent2 2 5 2 4" xfId="260" xr:uid="{00000000-0005-0000-0000-000000010000}"/>
    <cellStyle name="20% - Accent2 2 5 2 5" xfId="261" xr:uid="{00000000-0005-0000-0000-000001010000}"/>
    <cellStyle name="20% - Accent2 2 5 3" xfId="262" xr:uid="{00000000-0005-0000-0000-000002010000}"/>
    <cellStyle name="20% - Accent2 2 5 3 2" xfId="263" xr:uid="{00000000-0005-0000-0000-000003010000}"/>
    <cellStyle name="20% - Accent2 2 5 4" xfId="264" xr:uid="{00000000-0005-0000-0000-000004010000}"/>
    <cellStyle name="20% - Accent2 2 5 5" xfId="265" xr:uid="{00000000-0005-0000-0000-000005010000}"/>
    <cellStyle name="20% - Accent2 2 5 6" xfId="266" xr:uid="{00000000-0005-0000-0000-000006010000}"/>
    <cellStyle name="20% - Accent2 2 6" xfId="267" xr:uid="{00000000-0005-0000-0000-000007010000}"/>
    <cellStyle name="20% - Accent2 2 6 2" xfId="268" xr:uid="{00000000-0005-0000-0000-000008010000}"/>
    <cellStyle name="20% - Accent2 2 6 2 2" xfId="269" xr:uid="{00000000-0005-0000-0000-000009010000}"/>
    <cellStyle name="20% - Accent2 2 6 2 2 2" xfId="270" xr:uid="{00000000-0005-0000-0000-00000A010000}"/>
    <cellStyle name="20% - Accent2 2 6 2 3" xfId="271" xr:uid="{00000000-0005-0000-0000-00000B010000}"/>
    <cellStyle name="20% - Accent2 2 6 3" xfId="272" xr:uid="{00000000-0005-0000-0000-00000C010000}"/>
    <cellStyle name="20% - Accent2 2 6 3 2" xfId="273" xr:uid="{00000000-0005-0000-0000-00000D010000}"/>
    <cellStyle name="20% - Accent2 2 6 4" xfId="274" xr:uid="{00000000-0005-0000-0000-00000E010000}"/>
    <cellStyle name="20% - Accent2 2 6 5" xfId="275" xr:uid="{00000000-0005-0000-0000-00000F010000}"/>
    <cellStyle name="20% - Accent2 2 6 6" xfId="276" xr:uid="{00000000-0005-0000-0000-000010010000}"/>
    <cellStyle name="20% - Accent2 2 7" xfId="277" xr:uid="{00000000-0005-0000-0000-000011010000}"/>
    <cellStyle name="20% - Accent2 2 7 2" xfId="278" xr:uid="{00000000-0005-0000-0000-000012010000}"/>
    <cellStyle name="20% - Accent2 2 7 2 2" xfId="279" xr:uid="{00000000-0005-0000-0000-000013010000}"/>
    <cellStyle name="20% - Accent2 2 7 3" xfId="280" xr:uid="{00000000-0005-0000-0000-000014010000}"/>
    <cellStyle name="20% - Accent2 2 7 4" xfId="281" xr:uid="{00000000-0005-0000-0000-000015010000}"/>
    <cellStyle name="20% - Accent2 2 8" xfId="282" xr:uid="{00000000-0005-0000-0000-000016010000}"/>
    <cellStyle name="20% - Accent2 2 8 2" xfId="283" xr:uid="{00000000-0005-0000-0000-000017010000}"/>
    <cellStyle name="20% - Accent2 2 8 2 2" xfId="284" xr:uid="{00000000-0005-0000-0000-000018010000}"/>
    <cellStyle name="20% - Accent2 2 8 3" xfId="285" xr:uid="{00000000-0005-0000-0000-000019010000}"/>
    <cellStyle name="20% - Accent2 2 8 4" xfId="286" xr:uid="{00000000-0005-0000-0000-00001A010000}"/>
    <cellStyle name="20% - Accent2 2 9" xfId="287" xr:uid="{00000000-0005-0000-0000-00001B010000}"/>
    <cellStyle name="20% - Accent2 2 9 2" xfId="288" xr:uid="{00000000-0005-0000-0000-00001C010000}"/>
    <cellStyle name="20% - Accent2 2 9 3" xfId="289" xr:uid="{00000000-0005-0000-0000-00001D010000}"/>
    <cellStyle name="20% - Accent2 3" xfId="290" xr:uid="{00000000-0005-0000-0000-00001E010000}"/>
    <cellStyle name="20% - Accent2 4" xfId="291" xr:uid="{00000000-0005-0000-0000-00001F010000}"/>
    <cellStyle name="20% - Accent2 5" xfId="292" xr:uid="{00000000-0005-0000-0000-000020010000}"/>
    <cellStyle name="20% - Accent2 6" xfId="293" xr:uid="{00000000-0005-0000-0000-000021010000}"/>
    <cellStyle name="20% - Accent3 2" xfId="294" xr:uid="{00000000-0005-0000-0000-000022010000}"/>
    <cellStyle name="20% - Accent3 2 10" xfId="295" xr:uid="{00000000-0005-0000-0000-000023010000}"/>
    <cellStyle name="20% - Accent3 2 11" xfId="296" xr:uid="{00000000-0005-0000-0000-000024010000}"/>
    <cellStyle name="20% - Accent3 2 2" xfId="297" xr:uid="{00000000-0005-0000-0000-000025010000}"/>
    <cellStyle name="20% - Accent3 2 3" xfId="298" xr:uid="{00000000-0005-0000-0000-000026010000}"/>
    <cellStyle name="20% - Accent3 2 3 10" xfId="299" xr:uid="{00000000-0005-0000-0000-000027010000}"/>
    <cellStyle name="20% - Accent3 2 3 11" xfId="300" xr:uid="{00000000-0005-0000-0000-000028010000}"/>
    <cellStyle name="20% - Accent3 2 3 2" xfId="301" xr:uid="{00000000-0005-0000-0000-000029010000}"/>
    <cellStyle name="20% - Accent3 2 3 2 2" xfId="302" xr:uid="{00000000-0005-0000-0000-00002A010000}"/>
    <cellStyle name="20% - Accent3 2 3 2 2 2" xfId="303" xr:uid="{00000000-0005-0000-0000-00002B010000}"/>
    <cellStyle name="20% - Accent3 2 3 2 2 2 2" xfId="304" xr:uid="{00000000-0005-0000-0000-00002C010000}"/>
    <cellStyle name="20% - Accent3 2 3 2 2 2 2 2" xfId="305" xr:uid="{00000000-0005-0000-0000-00002D010000}"/>
    <cellStyle name="20% - Accent3 2 3 2 2 2 3" xfId="306" xr:uid="{00000000-0005-0000-0000-00002E010000}"/>
    <cellStyle name="20% - Accent3 2 3 2 2 2 4" xfId="307" xr:uid="{00000000-0005-0000-0000-00002F010000}"/>
    <cellStyle name="20% - Accent3 2 3 2 2 2 5" xfId="308" xr:uid="{00000000-0005-0000-0000-000030010000}"/>
    <cellStyle name="20% - Accent3 2 3 2 2 3" xfId="309" xr:uid="{00000000-0005-0000-0000-000031010000}"/>
    <cellStyle name="20% - Accent3 2 3 2 2 3 2" xfId="310" xr:uid="{00000000-0005-0000-0000-000032010000}"/>
    <cellStyle name="20% - Accent3 2 3 2 2 4" xfId="311" xr:uid="{00000000-0005-0000-0000-000033010000}"/>
    <cellStyle name="20% - Accent3 2 3 2 2 5" xfId="312" xr:uid="{00000000-0005-0000-0000-000034010000}"/>
    <cellStyle name="20% - Accent3 2 3 2 2 6" xfId="313" xr:uid="{00000000-0005-0000-0000-000035010000}"/>
    <cellStyle name="20% - Accent3 2 3 2 3" xfId="314" xr:uid="{00000000-0005-0000-0000-000036010000}"/>
    <cellStyle name="20% - Accent3 2 3 2 3 2" xfId="315" xr:uid="{00000000-0005-0000-0000-000037010000}"/>
    <cellStyle name="20% - Accent3 2 3 2 3 2 2" xfId="316" xr:uid="{00000000-0005-0000-0000-000038010000}"/>
    <cellStyle name="20% - Accent3 2 3 2 3 2 2 2" xfId="317" xr:uid="{00000000-0005-0000-0000-000039010000}"/>
    <cellStyle name="20% - Accent3 2 3 2 3 2 3" xfId="318" xr:uid="{00000000-0005-0000-0000-00003A010000}"/>
    <cellStyle name="20% - Accent3 2 3 2 3 3" xfId="319" xr:uid="{00000000-0005-0000-0000-00003B010000}"/>
    <cellStyle name="20% - Accent3 2 3 2 3 3 2" xfId="320" xr:uid="{00000000-0005-0000-0000-00003C010000}"/>
    <cellStyle name="20% - Accent3 2 3 2 3 4" xfId="321" xr:uid="{00000000-0005-0000-0000-00003D010000}"/>
    <cellStyle name="20% - Accent3 2 3 2 3 5" xfId="322" xr:uid="{00000000-0005-0000-0000-00003E010000}"/>
    <cellStyle name="20% - Accent3 2 3 2 3 6" xfId="323" xr:uid="{00000000-0005-0000-0000-00003F010000}"/>
    <cellStyle name="20% - Accent3 2 3 2 4" xfId="324" xr:uid="{00000000-0005-0000-0000-000040010000}"/>
    <cellStyle name="20% - Accent3 2 3 2 4 2" xfId="325" xr:uid="{00000000-0005-0000-0000-000041010000}"/>
    <cellStyle name="20% - Accent3 2 3 2 4 2 2" xfId="326" xr:uid="{00000000-0005-0000-0000-000042010000}"/>
    <cellStyle name="20% - Accent3 2 3 2 4 3" xfId="327" xr:uid="{00000000-0005-0000-0000-000043010000}"/>
    <cellStyle name="20% - Accent3 2 3 2 5" xfId="328" xr:uid="{00000000-0005-0000-0000-000044010000}"/>
    <cellStyle name="20% - Accent3 2 3 2 5 2" xfId="329" xr:uid="{00000000-0005-0000-0000-000045010000}"/>
    <cellStyle name="20% - Accent3 2 3 2 6" xfId="330" xr:uid="{00000000-0005-0000-0000-000046010000}"/>
    <cellStyle name="20% - Accent3 2 3 2 7" xfId="331" xr:uid="{00000000-0005-0000-0000-000047010000}"/>
    <cellStyle name="20% - Accent3 2 3 2 8" xfId="332" xr:uid="{00000000-0005-0000-0000-000048010000}"/>
    <cellStyle name="20% - Accent3 2 3 3" xfId="333" xr:uid="{00000000-0005-0000-0000-000049010000}"/>
    <cellStyle name="20% - Accent3 2 3 3 2" xfId="334" xr:uid="{00000000-0005-0000-0000-00004A010000}"/>
    <cellStyle name="20% - Accent3 2 3 3 2 2" xfId="335" xr:uid="{00000000-0005-0000-0000-00004B010000}"/>
    <cellStyle name="20% - Accent3 2 3 3 2 2 2" xfId="336" xr:uid="{00000000-0005-0000-0000-00004C010000}"/>
    <cellStyle name="20% - Accent3 2 3 3 2 3" xfId="337" xr:uid="{00000000-0005-0000-0000-00004D010000}"/>
    <cellStyle name="20% - Accent3 2 3 3 2 4" xfId="338" xr:uid="{00000000-0005-0000-0000-00004E010000}"/>
    <cellStyle name="20% - Accent3 2 3 3 2 5" xfId="339" xr:uid="{00000000-0005-0000-0000-00004F010000}"/>
    <cellStyle name="20% - Accent3 2 3 3 3" xfId="340" xr:uid="{00000000-0005-0000-0000-000050010000}"/>
    <cellStyle name="20% - Accent3 2 3 3 3 2" xfId="341" xr:uid="{00000000-0005-0000-0000-000051010000}"/>
    <cellStyle name="20% - Accent3 2 3 3 4" xfId="342" xr:uid="{00000000-0005-0000-0000-000052010000}"/>
    <cellStyle name="20% - Accent3 2 3 3 5" xfId="343" xr:uid="{00000000-0005-0000-0000-000053010000}"/>
    <cellStyle name="20% - Accent3 2 3 3 6" xfId="344" xr:uid="{00000000-0005-0000-0000-000054010000}"/>
    <cellStyle name="20% - Accent3 2 3 4" xfId="345" xr:uid="{00000000-0005-0000-0000-000055010000}"/>
    <cellStyle name="20% - Accent3 2 3 4 2" xfId="346" xr:uid="{00000000-0005-0000-0000-000056010000}"/>
    <cellStyle name="20% - Accent3 2 3 4 2 2" xfId="347" xr:uid="{00000000-0005-0000-0000-000057010000}"/>
    <cellStyle name="20% - Accent3 2 3 4 2 2 2" xfId="348" xr:uid="{00000000-0005-0000-0000-000058010000}"/>
    <cellStyle name="20% - Accent3 2 3 4 2 3" xfId="349" xr:uid="{00000000-0005-0000-0000-000059010000}"/>
    <cellStyle name="20% - Accent3 2 3 4 3" xfId="350" xr:uid="{00000000-0005-0000-0000-00005A010000}"/>
    <cellStyle name="20% - Accent3 2 3 4 3 2" xfId="351" xr:uid="{00000000-0005-0000-0000-00005B010000}"/>
    <cellStyle name="20% - Accent3 2 3 4 4" xfId="352" xr:uid="{00000000-0005-0000-0000-00005C010000}"/>
    <cellStyle name="20% - Accent3 2 3 4 5" xfId="353" xr:uid="{00000000-0005-0000-0000-00005D010000}"/>
    <cellStyle name="20% - Accent3 2 3 4 6" xfId="354" xr:uid="{00000000-0005-0000-0000-00005E010000}"/>
    <cellStyle name="20% - Accent3 2 3 5" xfId="355" xr:uid="{00000000-0005-0000-0000-00005F010000}"/>
    <cellStyle name="20% - Accent3 2 3 5 2" xfId="356" xr:uid="{00000000-0005-0000-0000-000060010000}"/>
    <cellStyle name="20% - Accent3 2 3 5 2 2" xfId="357" xr:uid="{00000000-0005-0000-0000-000061010000}"/>
    <cellStyle name="20% - Accent3 2 3 5 3" xfId="358" xr:uid="{00000000-0005-0000-0000-000062010000}"/>
    <cellStyle name="20% - Accent3 2 3 5 4" xfId="359" xr:uid="{00000000-0005-0000-0000-000063010000}"/>
    <cellStyle name="20% - Accent3 2 3 6" xfId="360" xr:uid="{00000000-0005-0000-0000-000064010000}"/>
    <cellStyle name="20% - Accent3 2 3 6 2" xfId="361" xr:uid="{00000000-0005-0000-0000-000065010000}"/>
    <cellStyle name="20% - Accent3 2 3 6 2 2" xfId="362" xr:uid="{00000000-0005-0000-0000-000066010000}"/>
    <cellStyle name="20% - Accent3 2 3 6 3" xfId="363" xr:uid="{00000000-0005-0000-0000-000067010000}"/>
    <cellStyle name="20% - Accent3 2 3 7" xfId="364" xr:uid="{00000000-0005-0000-0000-000068010000}"/>
    <cellStyle name="20% - Accent3 2 3 7 2" xfId="365" xr:uid="{00000000-0005-0000-0000-000069010000}"/>
    <cellStyle name="20% - Accent3 2 3 8" xfId="366" xr:uid="{00000000-0005-0000-0000-00006A010000}"/>
    <cellStyle name="20% - Accent3 2 3 9" xfId="367" xr:uid="{00000000-0005-0000-0000-00006B010000}"/>
    <cellStyle name="20% - Accent3 2 4" xfId="368" xr:uid="{00000000-0005-0000-0000-00006C010000}"/>
    <cellStyle name="20% - Accent3 2 4 2" xfId="369" xr:uid="{00000000-0005-0000-0000-00006D010000}"/>
    <cellStyle name="20% - Accent3 2 4 2 2" xfId="370" xr:uid="{00000000-0005-0000-0000-00006E010000}"/>
    <cellStyle name="20% - Accent3 2 4 2 2 2" xfId="371" xr:uid="{00000000-0005-0000-0000-00006F010000}"/>
    <cellStyle name="20% - Accent3 2 4 2 2 2 2" xfId="372" xr:uid="{00000000-0005-0000-0000-000070010000}"/>
    <cellStyle name="20% - Accent3 2 4 2 2 3" xfId="373" xr:uid="{00000000-0005-0000-0000-000071010000}"/>
    <cellStyle name="20% - Accent3 2 4 2 2 4" xfId="374" xr:uid="{00000000-0005-0000-0000-000072010000}"/>
    <cellStyle name="20% - Accent3 2 4 2 2 5" xfId="375" xr:uid="{00000000-0005-0000-0000-000073010000}"/>
    <cellStyle name="20% - Accent3 2 4 2 3" xfId="376" xr:uid="{00000000-0005-0000-0000-000074010000}"/>
    <cellStyle name="20% - Accent3 2 4 2 3 2" xfId="377" xr:uid="{00000000-0005-0000-0000-000075010000}"/>
    <cellStyle name="20% - Accent3 2 4 2 4" xfId="378" xr:uid="{00000000-0005-0000-0000-000076010000}"/>
    <cellStyle name="20% - Accent3 2 4 2 5" xfId="379" xr:uid="{00000000-0005-0000-0000-000077010000}"/>
    <cellStyle name="20% - Accent3 2 4 2 6" xfId="380" xr:uid="{00000000-0005-0000-0000-000078010000}"/>
    <cellStyle name="20% - Accent3 2 4 3" xfId="381" xr:uid="{00000000-0005-0000-0000-000079010000}"/>
    <cellStyle name="20% - Accent3 2 4 3 2" xfId="382" xr:uid="{00000000-0005-0000-0000-00007A010000}"/>
    <cellStyle name="20% - Accent3 2 4 3 2 2" xfId="383" xr:uid="{00000000-0005-0000-0000-00007B010000}"/>
    <cellStyle name="20% - Accent3 2 4 3 2 2 2" xfId="384" xr:uid="{00000000-0005-0000-0000-00007C010000}"/>
    <cellStyle name="20% - Accent3 2 4 3 2 3" xfId="385" xr:uid="{00000000-0005-0000-0000-00007D010000}"/>
    <cellStyle name="20% - Accent3 2 4 3 3" xfId="386" xr:uid="{00000000-0005-0000-0000-00007E010000}"/>
    <cellStyle name="20% - Accent3 2 4 3 3 2" xfId="387" xr:uid="{00000000-0005-0000-0000-00007F010000}"/>
    <cellStyle name="20% - Accent3 2 4 3 4" xfId="388" xr:uid="{00000000-0005-0000-0000-000080010000}"/>
    <cellStyle name="20% - Accent3 2 4 3 5" xfId="389" xr:uid="{00000000-0005-0000-0000-000081010000}"/>
    <cellStyle name="20% - Accent3 2 4 3 6" xfId="390" xr:uid="{00000000-0005-0000-0000-000082010000}"/>
    <cellStyle name="20% - Accent3 2 4 4" xfId="391" xr:uid="{00000000-0005-0000-0000-000083010000}"/>
    <cellStyle name="20% - Accent3 2 4 4 2" xfId="392" xr:uid="{00000000-0005-0000-0000-000084010000}"/>
    <cellStyle name="20% - Accent3 2 4 4 2 2" xfId="393" xr:uid="{00000000-0005-0000-0000-000085010000}"/>
    <cellStyle name="20% - Accent3 2 4 4 3" xfId="394" xr:uid="{00000000-0005-0000-0000-000086010000}"/>
    <cellStyle name="20% - Accent3 2 4 5" xfId="395" xr:uid="{00000000-0005-0000-0000-000087010000}"/>
    <cellStyle name="20% - Accent3 2 4 5 2" xfId="396" xr:uid="{00000000-0005-0000-0000-000088010000}"/>
    <cellStyle name="20% - Accent3 2 4 6" xfId="397" xr:uid="{00000000-0005-0000-0000-000089010000}"/>
    <cellStyle name="20% - Accent3 2 4 7" xfId="398" xr:uid="{00000000-0005-0000-0000-00008A010000}"/>
    <cellStyle name="20% - Accent3 2 4 8" xfId="399" xr:uid="{00000000-0005-0000-0000-00008B010000}"/>
    <cellStyle name="20% - Accent3 2 5" xfId="400" xr:uid="{00000000-0005-0000-0000-00008C010000}"/>
    <cellStyle name="20% - Accent3 2 5 2" xfId="401" xr:uid="{00000000-0005-0000-0000-00008D010000}"/>
    <cellStyle name="20% - Accent3 2 5 2 2" xfId="402" xr:uid="{00000000-0005-0000-0000-00008E010000}"/>
    <cellStyle name="20% - Accent3 2 5 2 2 2" xfId="403" xr:uid="{00000000-0005-0000-0000-00008F010000}"/>
    <cellStyle name="20% - Accent3 2 5 2 3" xfId="404" xr:uid="{00000000-0005-0000-0000-000090010000}"/>
    <cellStyle name="20% - Accent3 2 5 2 4" xfId="405" xr:uid="{00000000-0005-0000-0000-000091010000}"/>
    <cellStyle name="20% - Accent3 2 5 2 5" xfId="406" xr:uid="{00000000-0005-0000-0000-000092010000}"/>
    <cellStyle name="20% - Accent3 2 5 3" xfId="407" xr:uid="{00000000-0005-0000-0000-000093010000}"/>
    <cellStyle name="20% - Accent3 2 5 3 2" xfId="408" xr:uid="{00000000-0005-0000-0000-000094010000}"/>
    <cellStyle name="20% - Accent3 2 5 4" xfId="409" xr:uid="{00000000-0005-0000-0000-000095010000}"/>
    <cellStyle name="20% - Accent3 2 5 5" xfId="410" xr:uid="{00000000-0005-0000-0000-000096010000}"/>
    <cellStyle name="20% - Accent3 2 5 6" xfId="411" xr:uid="{00000000-0005-0000-0000-000097010000}"/>
    <cellStyle name="20% - Accent3 2 6" xfId="412" xr:uid="{00000000-0005-0000-0000-000098010000}"/>
    <cellStyle name="20% - Accent3 2 6 2" xfId="413" xr:uid="{00000000-0005-0000-0000-000099010000}"/>
    <cellStyle name="20% - Accent3 2 6 2 2" xfId="414" xr:uid="{00000000-0005-0000-0000-00009A010000}"/>
    <cellStyle name="20% - Accent3 2 6 2 2 2" xfId="415" xr:uid="{00000000-0005-0000-0000-00009B010000}"/>
    <cellStyle name="20% - Accent3 2 6 2 3" xfId="416" xr:uid="{00000000-0005-0000-0000-00009C010000}"/>
    <cellStyle name="20% - Accent3 2 6 3" xfId="417" xr:uid="{00000000-0005-0000-0000-00009D010000}"/>
    <cellStyle name="20% - Accent3 2 6 3 2" xfId="418" xr:uid="{00000000-0005-0000-0000-00009E010000}"/>
    <cellStyle name="20% - Accent3 2 6 4" xfId="419" xr:uid="{00000000-0005-0000-0000-00009F010000}"/>
    <cellStyle name="20% - Accent3 2 6 5" xfId="420" xr:uid="{00000000-0005-0000-0000-0000A0010000}"/>
    <cellStyle name="20% - Accent3 2 6 6" xfId="421" xr:uid="{00000000-0005-0000-0000-0000A1010000}"/>
    <cellStyle name="20% - Accent3 2 7" xfId="422" xr:uid="{00000000-0005-0000-0000-0000A2010000}"/>
    <cellStyle name="20% - Accent3 2 7 2" xfId="423" xr:uid="{00000000-0005-0000-0000-0000A3010000}"/>
    <cellStyle name="20% - Accent3 2 7 2 2" xfId="424" xr:uid="{00000000-0005-0000-0000-0000A4010000}"/>
    <cellStyle name="20% - Accent3 2 7 3" xfId="425" xr:uid="{00000000-0005-0000-0000-0000A5010000}"/>
    <cellStyle name="20% - Accent3 2 7 4" xfId="426" xr:uid="{00000000-0005-0000-0000-0000A6010000}"/>
    <cellStyle name="20% - Accent3 2 8" xfId="427" xr:uid="{00000000-0005-0000-0000-0000A7010000}"/>
    <cellStyle name="20% - Accent3 2 8 2" xfId="428" xr:uid="{00000000-0005-0000-0000-0000A8010000}"/>
    <cellStyle name="20% - Accent3 2 8 2 2" xfId="429" xr:uid="{00000000-0005-0000-0000-0000A9010000}"/>
    <cellStyle name="20% - Accent3 2 8 3" xfId="430" xr:uid="{00000000-0005-0000-0000-0000AA010000}"/>
    <cellStyle name="20% - Accent3 2 8 4" xfId="431" xr:uid="{00000000-0005-0000-0000-0000AB010000}"/>
    <cellStyle name="20% - Accent3 2 9" xfId="432" xr:uid="{00000000-0005-0000-0000-0000AC010000}"/>
    <cellStyle name="20% - Accent3 2 9 2" xfId="433" xr:uid="{00000000-0005-0000-0000-0000AD010000}"/>
    <cellStyle name="20% - Accent3 2 9 3" xfId="434" xr:uid="{00000000-0005-0000-0000-0000AE010000}"/>
    <cellStyle name="20% - Accent3 3" xfId="435" xr:uid="{00000000-0005-0000-0000-0000AF010000}"/>
    <cellStyle name="20% - Accent3 4" xfId="436" xr:uid="{00000000-0005-0000-0000-0000B0010000}"/>
    <cellStyle name="20% - Accent3 5" xfId="437" xr:uid="{00000000-0005-0000-0000-0000B1010000}"/>
    <cellStyle name="20% - Accent3 6" xfId="438" xr:uid="{00000000-0005-0000-0000-0000B2010000}"/>
    <cellStyle name="20% - Accent4 2" xfId="439" xr:uid="{00000000-0005-0000-0000-0000B3010000}"/>
    <cellStyle name="20% - Accent4 2 10" xfId="440" xr:uid="{00000000-0005-0000-0000-0000B4010000}"/>
    <cellStyle name="20% - Accent4 2 11" xfId="441" xr:uid="{00000000-0005-0000-0000-0000B5010000}"/>
    <cellStyle name="20% - Accent4 2 2" xfId="442" xr:uid="{00000000-0005-0000-0000-0000B6010000}"/>
    <cellStyle name="20% - Accent4 2 3" xfId="443" xr:uid="{00000000-0005-0000-0000-0000B7010000}"/>
    <cellStyle name="20% - Accent4 2 3 10" xfId="444" xr:uid="{00000000-0005-0000-0000-0000B8010000}"/>
    <cellStyle name="20% - Accent4 2 3 11" xfId="445" xr:uid="{00000000-0005-0000-0000-0000B9010000}"/>
    <cellStyle name="20% - Accent4 2 3 2" xfId="446" xr:uid="{00000000-0005-0000-0000-0000BA010000}"/>
    <cellStyle name="20% - Accent4 2 3 2 2" xfId="447" xr:uid="{00000000-0005-0000-0000-0000BB010000}"/>
    <cellStyle name="20% - Accent4 2 3 2 2 2" xfId="448" xr:uid="{00000000-0005-0000-0000-0000BC010000}"/>
    <cellStyle name="20% - Accent4 2 3 2 2 2 2" xfId="449" xr:uid="{00000000-0005-0000-0000-0000BD010000}"/>
    <cellStyle name="20% - Accent4 2 3 2 2 2 2 2" xfId="450" xr:uid="{00000000-0005-0000-0000-0000BE010000}"/>
    <cellStyle name="20% - Accent4 2 3 2 2 2 3" xfId="451" xr:uid="{00000000-0005-0000-0000-0000BF010000}"/>
    <cellStyle name="20% - Accent4 2 3 2 2 2 4" xfId="452" xr:uid="{00000000-0005-0000-0000-0000C0010000}"/>
    <cellStyle name="20% - Accent4 2 3 2 2 2 5" xfId="453" xr:uid="{00000000-0005-0000-0000-0000C1010000}"/>
    <cellStyle name="20% - Accent4 2 3 2 2 3" xfId="454" xr:uid="{00000000-0005-0000-0000-0000C2010000}"/>
    <cellStyle name="20% - Accent4 2 3 2 2 3 2" xfId="455" xr:uid="{00000000-0005-0000-0000-0000C3010000}"/>
    <cellStyle name="20% - Accent4 2 3 2 2 4" xfId="456" xr:uid="{00000000-0005-0000-0000-0000C4010000}"/>
    <cellStyle name="20% - Accent4 2 3 2 2 5" xfId="457" xr:uid="{00000000-0005-0000-0000-0000C5010000}"/>
    <cellStyle name="20% - Accent4 2 3 2 2 6" xfId="458" xr:uid="{00000000-0005-0000-0000-0000C6010000}"/>
    <cellStyle name="20% - Accent4 2 3 2 3" xfId="459" xr:uid="{00000000-0005-0000-0000-0000C7010000}"/>
    <cellStyle name="20% - Accent4 2 3 2 3 2" xfId="460" xr:uid="{00000000-0005-0000-0000-0000C8010000}"/>
    <cellStyle name="20% - Accent4 2 3 2 3 2 2" xfId="461" xr:uid="{00000000-0005-0000-0000-0000C9010000}"/>
    <cellStyle name="20% - Accent4 2 3 2 3 2 2 2" xfId="462" xr:uid="{00000000-0005-0000-0000-0000CA010000}"/>
    <cellStyle name="20% - Accent4 2 3 2 3 2 3" xfId="463" xr:uid="{00000000-0005-0000-0000-0000CB010000}"/>
    <cellStyle name="20% - Accent4 2 3 2 3 3" xfId="464" xr:uid="{00000000-0005-0000-0000-0000CC010000}"/>
    <cellStyle name="20% - Accent4 2 3 2 3 3 2" xfId="465" xr:uid="{00000000-0005-0000-0000-0000CD010000}"/>
    <cellStyle name="20% - Accent4 2 3 2 3 4" xfId="466" xr:uid="{00000000-0005-0000-0000-0000CE010000}"/>
    <cellStyle name="20% - Accent4 2 3 2 3 5" xfId="467" xr:uid="{00000000-0005-0000-0000-0000CF010000}"/>
    <cellStyle name="20% - Accent4 2 3 2 3 6" xfId="468" xr:uid="{00000000-0005-0000-0000-0000D0010000}"/>
    <cellStyle name="20% - Accent4 2 3 2 4" xfId="469" xr:uid="{00000000-0005-0000-0000-0000D1010000}"/>
    <cellStyle name="20% - Accent4 2 3 2 4 2" xfId="470" xr:uid="{00000000-0005-0000-0000-0000D2010000}"/>
    <cellStyle name="20% - Accent4 2 3 2 4 2 2" xfId="471" xr:uid="{00000000-0005-0000-0000-0000D3010000}"/>
    <cellStyle name="20% - Accent4 2 3 2 4 3" xfId="472" xr:uid="{00000000-0005-0000-0000-0000D4010000}"/>
    <cellStyle name="20% - Accent4 2 3 2 5" xfId="473" xr:uid="{00000000-0005-0000-0000-0000D5010000}"/>
    <cellStyle name="20% - Accent4 2 3 2 5 2" xfId="474" xr:uid="{00000000-0005-0000-0000-0000D6010000}"/>
    <cellStyle name="20% - Accent4 2 3 2 6" xfId="475" xr:uid="{00000000-0005-0000-0000-0000D7010000}"/>
    <cellStyle name="20% - Accent4 2 3 2 7" xfId="476" xr:uid="{00000000-0005-0000-0000-0000D8010000}"/>
    <cellStyle name="20% - Accent4 2 3 2 8" xfId="477" xr:uid="{00000000-0005-0000-0000-0000D9010000}"/>
    <cellStyle name="20% - Accent4 2 3 3" xfId="478" xr:uid="{00000000-0005-0000-0000-0000DA010000}"/>
    <cellStyle name="20% - Accent4 2 3 3 2" xfId="479" xr:uid="{00000000-0005-0000-0000-0000DB010000}"/>
    <cellStyle name="20% - Accent4 2 3 3 2 2" xfId="480" xr:uid="{00000000-0005-0000-0000-0000DC010000}"/>
    <cellStyle name="20% - Accent4 2 3 3 2 2 2" xfId="481" xr:uid="{00000000-0005-0000-0000-0000DD010000}"/>
    <cellStyle name="20% - Accent4 2 3 3 2 3" xfId="482" xr:uid="{00000000-0005-0000-0000-0000DE010000}"/>
    <cellStyle name="20% - Accent4 2 3 3 2 4" xfId="483" xr:uid="{00000000-0005-0000-0000-0000DF010000}"/>
    <cellStyle name="20% - Accent4 2 3 3 2 5" xfId="484" xr:uid="{00000000-0005-0000-0000-0000E0010000}"/>
    <cellStyle name="20% - Accent4 2 3 3 3" xfId="485" xr:uid="{00000000-0005-0000-0000-0000E1010000}"/>
    <cellStyle name="20% - Accent4 2 3 3 3 2" xfId="486" xr:uid="{00000000-0005-0000-0000-0000E2010000}"/>
    <cellStyle name="20% - Accent4 2 3 3 4" xfId="487" xr:uid="{00000000-0005-0000-0000-0000E3010000}"/>
    <cellStyle name="20% - Accent4 2 3 3 5" xfId="488" xr:uid="{00000000-0005-0000-0000-0000E4010000}"/>
    <cellStyle name="20% - Accent4 2 3 3 6" xfId="489" xr:uid="{00000000-0005-0000-0000-0000E5010000}"/>
    <cellStyle name="20% - Accent4 2 3 4" xfId="490" xr:uid="{00000000-0005-0000-0000-0000E6010000}"/>
    <cellStyle name="20% - Accent4 2 3 4 2" xfId="491" xr:uid="{00000000-0005-0000-0000-0000E7010000}"/>
    <cellStyle name="20% - Accent4 2 3 4 2 2" xfId="492" xr:uid="{00000000-0005-0000-0000-0000E8010000}"/>
    <cellStyle name="20% - Accent4 2 3 4 2 2 2" xfId="493" xr:uid="{00000000-0005-0000-0000-0000E9010000}"/>
    <cellStyle name="20% - Accent4 2 3 4 2 3" xfId="494" xr:uid="{00000000-0005-0000-0000-0000EA010000}"/>
    <cellStyle name="20% - Accent4 2 3 4 3" xfId="495" xr:uid="{00000000-0005-0000-0000-0000EB010000}"/>
    <cellStyle name="20% - Accent4 2 3 4 3 2" xfId="496" xr:uid="{00000000-0005-0000-0000-0000EC010000}"/>
    <cellStyle name="20% - Accent4 2 3 4 4" xfId="497" xr:uid="{00000000-0005-0000-0000-0000ED010000}"/>
    <cellStyle name="20% - Accent4 2 3 4 5" xfId="498" xr:uid="{00000000-0005-0000-0000-0000EE010000}"/>
    <cellStyle name="20% - Accent4 2 3 4 6" xfId="499" xr:uid="{00000000-0005-0000-0000-0000EF010000}"/>
    <cellStyle name="20% - Accent4 2 3 5" xfId="500" xr:uid="{00000000-0005-0000-0000-0000F0010000}"/>
    <cellStyle name="20% - Accent4 2 3 5 2" xfId="501" xr:uid="{00000000-0005-0000-0000-0000F1010000}"/>
    <cellStyle name="20% - Accent4 2 3 5 2 2" xfId="502" xr:uid="{00000000-0005-0000-0000-0000F2010000}"/>
    <cellStyle name="20% - Accent4 2 3 5 3" xfId="503" xr:uid="{00000000-0005-0000-0000-0000F3010000}"/>
    <cellStyle name="20% - Accent4 2 3 5 4" xfId="504" xr:uid="{00000000-0005-0000-0000-0000F4010000}"/>
    <cellStyle name="20% - Accent4 2 3 6" xfId="505" xr:uid="{00000000-0005-0000-0000-0000F5010000}"/>
    <cellStyle name="20% - Accent4 2 3 6 2" xfId="506" xr:uid="{00000000-0005-0000-0000-0000F6010000}"/>
    <cellStyle name="20% - Accent4 2 3 6 2 2" xfId="507" xr:uid="{00000000-0005-0000-0000-0000F7010000}"/>
    <cellStyle name="20% - Accent4 2 3 6 3" xfId="508" xr:uid="{00000000-0005-0000-0000-0000F8010000}"/>
    <cellStyle name="20% - Accent4 2 3 7" xfId="509" xr:uid="{00000000-0005-0000-0000-0000F9010000}"/>
    <cellStyle name="20% - Accent4 2 3 7 2" xfId="510" xr:uid="{00000000-0005-0000-0000-0000FA010000}"/>
    <cellStyle name="20% - Accent4 2 3 8" xfId="511" xr:uid="{00000000-0005-0000-0000-0000FB010000}"/>
    <cellStyle name="20% - Accent4 2 3 9" xfId="512" xr:uid="{00000000-0005-0000-0000-0000FC010000}"/>
    <cellStyle name="20% - Accent4 2 4" xfId="513" xr:uid="{00000000-0005-0000-0000-0000FD010000}"/>
    <cellStyle name="20% - Accent4 2 4 2" xfId="514" xr:uid="{00000000-0005-0000-0000-0000FE010000}"/>
    <cellStyle name="20% - Accent4 2 4 2 2" xfId="515" xr:uid="{00000000-0005-0000-0000-0000FF010000}"/>
    <cellStyle name="20% - Accent4 2 4 2 2 2" xfId="516" xr:uid="{00000000-0005-0000-0000-000000020000}"/>
    <cellStyle name="20% - Accent4 2 4 2 2 2 2" xfId="517" xr:uid="{00000000-0005-0000-0000-000001020000}"/>
    <cellStyle name="20% - Accent4 2 4 2 2 3" xfId="518" xr:uid="{00000000-0005-0000-0000-000002020000}"/>
    <cellStyle name="20% - Accent4 2 4 2 2 4" xfId="519" xr:uid="{00000000-0005-0000-0000-000003020000}"/>
    <cellStyle name="20% - Accent4 2 4 2 2 5" xfId="520" xr:uid="{00000000-0005-0000-0000-000004020000}"/>
    <cellStyle name="20% - Accent4 2 4 2 3" xfId="521" xr:uid="{00000000-0005-0000-0000-000005020000}"/>
    <cellStyle name="20% - Accent4 2 4 2 3 2" xfId="522" xr:uid="{00000000-0005-0000-0000-000006020000}"/>
    <cellStyle name="20% - Accent4 2 4 2 4" xfId="523" xr:uid="{00000000-0005-0000-0000-000007020000}"/>
    <cellStyle name="20% - Accent4 2 4 2 5" xfId="524" xr:uid="{00000000-0005-0000-0000-000008020000}"/>
    <cellStyle name="20% - Accent4 2 4 2 6" xfId="525" xr:uid="{00000000-0005-0000-0000-000009020000}"/>
    <cellStyle name="20% - Accent4 2 4 3" xfId="526" xr:uid="{00000000-0005-0000-0000-00000A020000}"/>
    <cellStyle name="20% - Accent4 2 4 3 2" xfId="527" xr:uid="{00000000-0005-0000-0000-00000B020000}"/>
    <cellStyle name="20% - Accent4 2 4 3 2 2" xfId="528" xr:uid="{00000000-0005-0000-0000-00000C020000}"/>
    <cellStyle name="20% - Accent4 2 4 3 2 2 2" xfId="529" xr:uid="{00000000-0005-0000-0000-00000D020000}"/>
    <cellStyle name="20% - Accent4 2 4 3 2 3" xfId="530" xr:uid="{00000000-0005-0000-0000-00000E020000}"/>
    <cellStyle name="20% - Accent4 2 4 3 3" xfId="531" xr:uid="{00000000-0005-0000-0000-00000F020000}"/>
    <cellStyle name="20% - Accent4 2 4 3 3 2" xfId="532" xr:uid="{00000000-0005-0000-0000-000010020000}"/>
    <cellStyle name="20% - Accent4 2 4 3 4" xfId="533" xr:uid="{00000000-0005-0000-0000-000011020000}"/>
    <cellStyle name="20% - Accent4 2 4 3 5" xfId="534" xr:uid="{00000000-0005-0000-0000-000012020000}"/>
    <cellStyle name="20% - Accent4 2 4 3 6" xfId="535" xr:uid="{00000000-0005-0000-0000-000013020000}"/>
    <cellStyle name="20% - Accent4 2 4 4" xfId="536" xr:uid="{00000000-0005-0000-0000-000014020000}"/>
    <cellStyle name="20% - Accent4 2 4 4 2" xfId="537" xr:uid="{00000000-0005-0000-0000-000015020000}"/>
    <cellStyle name="20% - Accent4 2 4 4 2 2" xfId="538" xr:uid="{00000000-0005-0000-0000-000016020000}"/>
    <cellStyle name="20% - Accent4 2 4 4 3" xfId="539" xr:uid="{00000000-0005-0000-0000-000017020000}"/>
    <cellStyle name="20% - Accent4 2 4 5" xfId="540" xr:uid="{00000000-0005-0000-0000-000018020000}"/>
    <cellStyle name="20% - Accent4 2 4 5 2" xfId="541" xr:uid="{00000000-0005-0000-0000-000019020000}"/>
    <cellStyle name="20% - Accent4 2 4 6" xfId="542" xr:uid="{00000000-0005-0000-0000-00001A020000}"/>
    <cellStyle name="20% - Accent4 2 4 7" xfId="543" xr:uid="{00000000-0005-0000-0000-00001B020000}"/>
    <cellStyle name="20% - Accent4 2 4 8" xfId="544" xr:uid="{00000000-0005-0000-0000-00001C020000}"/>
    <cellStyle name="20% - Accent4 2 5" xfId="545" xr:uid="{00000000-0005-0000-0000-00001D020000}"/>
    <cellStyle name="20% - Accent4 2 5 2" xfId="546" xr:uid="{00000000-0005-0000-0000-00001E020000}"/>
    <cellStyle name="20% - Accent4 2 5 2 2" xfId="547" xr:uid="{00000000-0005-0000-0000-00001F020000}"/>
    <cellStyle name="20% - Accent4 2 5 2 2 2" xfId="548" xr:uid="{00000000-0005-0000-0000-000020020000}"/>
    <cellStyle name="20% - Accent4 2 5 2 3" xfId="549" xr:uid="{00000000-0005-0000-0000-000021020000}"/>
    <cellStyle name="20% - Accent4 2 5 2 4" xfId="550" xr:uid="{00000000-0005-0000-0000-000022020000}"/>
    <cellStyle name="20% - Accent4 2 5 2 5" xfId="551" xr:uid="{00000000-0005-0000-0000-000023020000}"/>
    <cellStyle name="20% - Accent4 2 5 3" xfId="552" xr:uid="{00000000-0005-0000-0000-000024020000}"/>
    <cellStyle name="20% - Accent4 2 5 3 2" xfId="553" xr:uid="{00000000-0005-0000-0000-000025020000}"/>
    <cellStyle name="20% - Accent4 2 5 4" xfId="554" xr:uid="{00000000-0005-0000-0000-000026020000}"/>
    <cellStyle name="20% - Accent4 2 5 5" xfId="555" xr:uid="{00000000-0005-0000-0000-000027020000}"/>
    <cellStyle name="20% - Accent4 2 5 6" xfId="556" xr:uid="{00000000-0005-0000-0000-000028020000}"/>
    <cellStyle name="20% - Accent4 2 6" xfId="557" xr:uid="{00000000-0005-0000-0000-000029020000}"/>
    <cellStyle name="20% - Accent4 2 6 2" xfId="558" xr:uid="{00000000-0005-0000-0000-00002A020000}"/>
    <cellStyle name="20% - Accent4 2 6 2 2" xfId="559" xr:uid="{00000000-0005-0000-0000-00002B020000}"/>
    <cellStyle name="20% - Accent4 2 6 2 2 2" xfId="560" xr:uid="{00000000-0005-0000-0000-00002C020000}"/>
    <cellStyle name="20% - Accent4 2 6 2 3" xfId="561" xr:uid="{00000000-0005-0000-0000-00002D020000}"/>
    <cellStyle name="20% - Accent4 2 6 3" xfId="562" xr:uid="{00000000-0005-0000-0000-00002E020000}"/>
    <cellStyle name="20% - Accent4 2 6 3 2" xfId="563" xr:uid="{00000000-0005-0000-0000-00002F020000}"/>
    <cellStyle name="20% - Accent4 2 6 4" xfId="564" xr:uid="{00000000-0005-0000-0000-000030020000}"/>
    <cellStyle name="20% - Accent4 2 6 5" xfId="565" xr:uid="{00000000-0005-0000-0000-000031020000}"/>
    <cellStyle name="20% - Accent4 2 6 6" xfId="566" xr:uid="{00000000-0005-0000-0000-000032020000}"/>
    <cellStyle name="20% - Accent4 2 7" xfId="567" xr:uid="{00000000-0005-0000-0000-000033020000}"/>
    <cellStyle name="20% - Accent4 2 7 2" xfId="568" xr:uid="{00000000-0005-0000-0000-000034020000}"/>
    <cellStyle name="20% - Accent4 2 7 2 2" xfId="569" xr:uid="{00000000-0005-0000-0000-000035020000}"/>
    <cellStyle name="20% - Accent4 2 7 3" xfId="570" xr:uid="{00000000-0005-0000-0000-000036020000}"/>
    <cellStyle name="20% - Accent4 2 7 4" xfId="571" xr:uid="{00000000-0005-0000-0000-000037020000}"/>
    <cellStyle name="20% - Accent4 2 8" xfId="572" xr:uid="{00000000-0005-0000-0000-000038020000}"/>
    <cellStyle name="20% - Accent4 2 8 2" xfId="573" xr:uid="{00000000-0005-0000-0000-000039020000}"/>
    <cellStyle name="20% - Accent4 2 8 2 2" xfId="574" xr:uid="{00000000-0005-0000-0000-00003A020000}"/>
    <cellStyle name="20% - Accent4 2 8 3" xfId="575" xr:uid="{00000000-0005-0000-0000-00003B020000}"/>
    <cellStyle name="20% - Accent4 2 8 4" xfId="576" xr:uid="{00000000-0005-0000-0000-00003C020000}"/>
    <cellStyle name="20% - Accent4 2 9" xfId="577" xr:uid="{00000000-0005-0000-0000-00003D020000}"/>
    <cellStyle name="20% - Accent4 2 9 2" xfId="578" xr:uid="{00000000-0005-0000-0000-00003E020000}"/>
    <cellStyle name="20% - Accent4 2 9 3" xfId="579" xr:uid="{00000000-0005-0000-0000-00003F020000}"/>
    <cellStyle name="20% - Accent4 3" xfId="580" xr:uid="{00000000-0005-0000-0000-000040020000}"/>
    <cellStyle name="20% - Accent4 4" xfId="581" xr:uid="{00000000-0005-0000-0000-000041020000}"/>
    <cellStyle name="20% - Accent4 5" xfId="582" xr:uid="{00000000-0005-0000-0000-000042020000}"/>
    <cellStyle name="20% - Accent4 6" xfId="583" xr:uid="{00000000-0005-0000-0000-000043020000}"/>
    <cellStyle name="20% - Accent5 2" xfId="584" xr:uid="{00000000-0005-0000-0000-000044020000}"/>
    <cellStyle name="20% - Accent5 2 10" xfId="585" xr:uid="{00000000-0005-0000-0000-000045020000}"/>
    <cellStyle name="20% - Accent5 2 11" xfId="586" xr:uid="{00000000-0005-0000-0000-000046020000}"/>
    <cellStyle name="20% - Accent5 2 2" xfId="587" xr:uid="{00000000-0005-0000-0000-000047020000}"/>
    <cellStyle name="20% - Accent5 2 3" xfId="588" xr:uid="{00000000-0005-0000-0000-000048020000}"/>
    <cellStyle name="20% - Accent5 2 3 10" xfId="589" xr:uid="{00000000-0005-0000-0000-000049020000}"/>
    <cellStyle name="20% - Accent5 2 3 11" xfId="590" xr:uid="{00000000-0005-0000-0000-00004A020000}"/>
    <cellStyle name="20% - Accent5 2 3 2" xfId="591" xr:uid="{00000000-0005-0000-0000-00004B020000}"/>
    <cellStyle name="20% - Accent5 2 3 2 2" xfId="592" xr:uid="{00000000-0005-0000-0000-00004C020000}"/>
    <cellStyle name="20% - Accent5 2 3 2 2 2" xfId="593" xr:uid="{00000000-0005-0000-0000-00004D020000}"/>
    <cellStyle name="20% - Accent5 2 3 2 2 2 2" xfId="594" xr:uid="{00000000-0005-0000-0000-00004E020000}"/>
    <cellStyle name="20% - Accent5 2 3 2 2 2 2 2" xfId="595" xr:uid="{00000000-0005-0000-0000-00004F020000}"/>
    <cellStyle name="20% - Accent5 2 3 2 2 2 3" xfId="596" xr:uid="{00000000-0005-0000-0000-000050020000}"/>
    <cellStyle name="20% - Accent5 2 3 2 2 2 4" xfId="597" xr:uid="{00000000-0005-0000-0000-000051020000}"/>
    <cellStyle name="20% - Accent5 2 3 2 2 2 5" xfId="598" xr:uid="{00000000-0005-0000-0000-000052020000}"/>
    <cellStyle name="20% - Accent5 2 3 2 2 3" xfId="599" xr:uid="{00000000-0005-0000-0000-000053020000}"/>
    <cellStyle name="20% - Accent5 2 3 2 2 3 2" xfId="600" xr:uid="{00000000-0005-0000-0000-000054020000}"/>
    <cellStyle name="20% - Accent5 2 3 2 2 4" xfId="601" xr:uid="{00000000-0005-0000-0000-000055020000}"/>
    <cellStyle name="20% - Accent5 2 3 2 2 5" xfId="602" xr:uid="{00000000-0005-0000-0000-000056020000}"/>
    <cellStyle name="20% - Accent5 2 3 2 2 6" xfId="603" xr:uid="{00000000-0005-0000-0000-000057020000}"/>
    <cellStyle name="20% - Accent5 2 3 2 3" xfId="604" xr:uid="{00000000-0005-0000-0000-000058020000}"/>
    <cellStyle name="20% - Accent5 2 3 2 3 2" xfId="605" xr:uid="{00000000-0005-0000-0000-000059020000}"/>
    <cellStyle name="20% - Accent5 2 3 2 3 2 2" xfId="606" xr:uid="{00000000-0005-0000-0000-00005A020000}"/>
    <cellStyle name="20% - Accent5 2 3 2 3 2 2 2" xfId="607" xr:uid="{00000000-0005-0000-0000-00005B020000}"/>
    <cellStyle name="20% - Accent5 2 3 2 3 2 3" xfId="608" xr:uid="{00000000-0005-0000-0000-00005C020000}"/>
    <cellStyle name="20% - Accent5 2 3 2 3 3" xfId="609" xr:uid="{00000000-0005-0000-0000-00005D020000}"/>
    <cellStyle name="20% - Accent5 2 3 2 3 3 2" xfId="610" xr:uid="{00000000-0005-0000-0000-00005E020000}"/>
    <cellStyle name="20% - Accent5 2 3 2 3 4" xfId="611" xr:uid="{00000000-0005-0000-0000-00005F020000}"/>
    <cellStyle name="20% - Accent5 2 3 2 3 5" xfId="612" xr:uid="{00000000-0005-0000-0000-000060020000}"/>
    <cellStyle name="20% - Accent5 2 3 2 3 6" xfId="613" xr:uid="{00000000-0005-0000-0000-000061020000}"/>
    <cellStyle name="20% - Accent5 2 3 2 4" xfId="614" xr:uid="{00000000-0005-0000-0000-000062020000}"/>
    <cellStyle name="20% - Accent5 2 3 2 4 2" xfId="615" xr:uid="{00000000-0005-0000-0000-000063020000}"/>
    <cellStyle name="20% - Accent5 2 3 2 4 2 2" xfId="616" xr:uid="{00000000-0005-0000-0000-000064020000}"/>
    <cellStyle name="20% - Accent5 2 3 2 4 3" xfId="617" xr:uid="{00000000-0005-0000-0000-000065020000}"/>
    <cellStyle name="20% - Accent5 2 3 2 5" xfId="618" xr:uid="{00000000-0005-0000-0000-000066020000}"/>
    <cellStyle name="20% - Accent5 2 3 2 5 2" xfId="619" xr:uid="{00000000-0005-0000-0000-000067020000}"/>
    <cellStyle name="20% - Accent5 2 3 2 6" xfId="620" xr:uid="{00000000-0005-0000-0000-000068020000}"/>
    <cellStyle name="20% - Accent5 2 3 2 7" xfId="621" xr:uid="{00000000-0005-0000-0000-000069020000}"/>
    <cellStyle name="20% - Accent5 2 3 2 8" xfId="622" xr:uid="{00000000-0005-0000-0000-00006A020000}"/>
    <cellStyle name="20% - Accent5 2 3 3" xfId="623" xr:uid="{00000000-0005-0000-0000-00006B020000}"/>
    <cellStyle name="20% - Accent5 2 3 3 2" xfId="624" xr:uid="{00000000-0005-0000-0000-00006C020000}"/>
    <cellStyle name="20% - Accent5 2 3 3 2 2" xfId="625" xr:uid="{00000000-0005-0000-0000-00006D020000}"/>
    <cellStyle name="20% - Accent5 2 3 3 2 2 2" xfId="626" xr:uid="{00000000-0005-0000-0000-00006E020000}"/>
    <cellStyle name="20% - Accent5 2 3 3 2 3" xfId="627" xr:uid="{00000000-0005-0000-0000-00006F020000}"/>
    <cellStyle name="20% - Accent5 2 3 3 2 4" xfId="628" xr:uid="{00000000-0005-0000-0000-000070020000}"/>
    <cellStyle name="20% - Accent5 2 3 3 2 5" xfId="629" xr:uid="{00000000-0005-0000-0000-000071020000}"/>
    <cellStyle name="20% - Accent5 2 3 3 3" xfId="630" xr:uid="{00000000-0005-0000-0000-000072020000}"/>
    <cellStyle name="20% - Accent5 2 3 3 3 2" xfId="631" xr:uid="{00000000-0005-0000-0000-000073020000}"/>
    <cellStyle name="20% - Accent5 2 3 3 4" xfId="632" xr:uid="{00000000-0005-0000-0000-000074020000}"/>
    <cellStyle name="20% - Accent5 2 3 3 5" xfId="633" xr:uid="{00000000-0005-0000-0000-000075020000}"/>
    <cellStyle name="20% - Accent5 2 3 3 6" xfId="634" xr:uid="{00000000-0005-0000-0000-000076020000}"/>
    <cellStyle name="20% - Accent5 2 3 4" xfId="635" xr:uid="{00000000-0005-0000-0000-000077020000}"/>
    <cellStyle name="20% - Accent5 2 3 4 2" xfId="636" xr:uid="{00000000-0005-0000-0000-000078020000}"/>
    <cellStyle name="20% - Accent5 2 3 4 2 2" xfId="637" xr:uid="{00000000-0005-0000-0000-000079020000}"/>
    <cellStyle name="20% - Accent5 2 3 4 2 2 2" xfId="638" xr:uid="{00000000-0005-0000-0000-00007A020000}"/>
    <cellStyle name="20% - Accent5 2 3 4 2 3" xfId="639" xr:uid="{00000000-0005-0000-0000-00007B020000}"/>
    <cellStyle name="20% - Accent5 2 3 4 3" xfId="640" xr:uid="{00000000-0005-0000-0000-00007C020000}"/>
    <cellStyle name="20% - Accent5 2 3 4 3 2" xfId="641" xr:uid="{00000000-0005-0000-0000-00007D020000}"/>
    <cellStyle name="20% - Accent5 2 3 4 4" xfId="642" xr:uid="{00000000-0005-0000-0000-00007E020000}"/>
    <cellStyle name="20% - Accent5 2 3 4 5" xfId="643" xr:uid="{00000000-0005-0000-0000-00007F020000}"/>
    <cellStyle name="20% - Accent5 2 3 4 6" xfId="644" xr:uid="{00000000-0005-0000-0000-000080020000}"/>
    <cellStyle name="20% - Accent5 2 3 5" xfId="645" xr:uid="{00000000-0005-0000-0000-000081020000}"/>
    <cellStyle name="20% - Accent5 2 3 5 2" xfId="646" xr:uid="{00000000-0005-0000-0000-000082020000}"/>
    <cellStyle name="20% - Accent5 2 3 5 2 2" xfId="647" xr:uid="{00000000-0005-0000-0000-000083020000}"/>
    <cellStyle name="20% - Accent5 2 3 5 3" xfId="648" xr:uid="{00000000-0005-0000-0000-000084020000}"/>
    <cellStyle name="20% - Accent5 2 3 5 4" xfId="649" xr:uid="{00000000-0005-0000-0000-000085020000}"/>
    <cellStyle name="20% - Accent5 2 3 6" xfId="650" xr:uid="{00000000-0005-0000-0000-000086020000}"/>
    <cellStyle name="20% - Accent5 2 3 6 2" xfId="651" xr:uid="{00000000-0005-0000-0000-000087020000}"/>
    <cellStyle name="20% - Accent5 2 3 6 2 2" xfId="652" xr:uid="{00000000-0005-0000-0000-000088020000}"/>
    <cellStyle name="20% - Accent5 2 3 6 3" xfId="653" xr:uid="{00000000-0005-0000-0000-000089020000}"/>
    <cellStyle name="20% - Accent5 2 3 7" xfId="654" xr:uid="{00000000-0005-0000-0000-00008A020000}"/>
    <cellStyle name="20% - Accent5 2 3 7 2" xfId="655" xr:uid="{00000000-0005-0000-0000-00008B020000}"/>
    <cellStyle name="20% - Accent5 2 3 8" xfId="656" xr:uid="{00000000-0005-0000-0000-00008C020000}"/>
    <cellStyle name="20% - Accent5 2 3 9" xfId="657" xr:uid="{00000000-0005-0000-0000-00008D020000}"/>
    <cellStyle name="20% - Accent5 2 4" xfId="658" xr:uid="{00000000-0005-0000-0000-00008E020000}"/>
    <cellStyle name="20% - Accent5 2 4 2" xfId="659" xr:uid="{00000000-0005-0000-0000-00008F020000}"/>
    <cellStyle name="20% - Accent5 2 4 2 2" xfId="660" xr:uid="{00000000-0005-0000-0000-000090020000}"/>
    <cellStyle name="20% - Accent5 2 4 2 2 2" xfId="661" xr:uid="{00000000-0005-0000-0000-000091020000}"/>
    <cellStyle name="20% - Accent5 2 4 2 2 2 2" xfId="662" xr:uid="{00000000-0005-0000-0000-000092020000}"/>
    <cellStyle name="20% - Accent5 2 4 2 2 3" xfId="663" xr:uid="{00000000-0005-0000-0000-000093020000}"/>
    <cellStyle name="20% - Accent5 2 4 2 2 4" xfId="664" xr:uid="{00000000-0005-0000-0000-000094020000}"/>
    <cellStyle name="20% - Accent5 2 4 2 2 5" xfId="665" xr:uid="{00000000-0005-0000-0000-000095020000}"/>
    <cellStyle name="20% - Accent5 2 4 2 3" xfId="666" xr:uid="{00000000-0005-0000-0000-000096020000}"/>
    <cellStyle name="20% - Accent5 2 4 2 3 2" xfId="667" xr:uid="{00000000-0005-0000-0000-000097020000}"/>
    <cellStyle name="20% - Accent5 2 4 2 4" xfId="668" xr:uid="{00000000-0005-0000-0000-000098020000}"/>
    <cellStyle name="20% - Accent5 2 4 2 5" xfId="669" xr:uid="{00000000-0005-0000-0000-000099020000}"/>
    <cellStyle name="20% - Accent5 2 4 2 6" xfId="670" xr:uid="{00000000-0005-0000-0000-00009A020000}"/>
    <cellStyle name="20% - Accent5 2 4 3" xfId="671" xr:uid="{00000000-0005-0000-0000-00009B020000}"/>
    <cellStyle name="20% - Accent5 2 4 3 2" xfId="672" xr:uid="{00000000-0005-0000-0000-00009C020000}"/>
    <cellStyle name="20% - Accent5 2 4 3 2 2" xfId="673" xr:uid="{00000000-0005-0000-0000-00009D020000}"/>
    <cellStyle name="20% - Accent5 2 4 3 2 2 2" xfId="674" xr:uid="{00000000-0005-0000-0000-00009E020000}"/>
    <cellStyle name="20% - Accent5 2 4 3 2 3" xfId="675" xr:uid="{00000000-0005-0000-0000-00009F020000}"/>
    <cellStyle name="20% - Accent5 2 4 3 3" xfId="676" xr:uid="{00000000-0005-0000-0000-0000A0020000}"/>
    <cellStyle name="20% - Accent5 2 4 3 3 2" xfId="677" xr:uid="{00000000-0005-0000-0000-0000A1020000}"/>
    <cellStyle name="20% - Accent5 2 4 3 4" xfId="678" xr:uid="{00000000-0005-0000-0000-0000A2020000}"/>
    <cellStyle name="20% - Accent5 2 4 3 5" xfId="679" xr:uid="{00000000-0005-0000-0000-0000A3020000}"/>
    <cellStyle name="20% - Accent5 2 4 3 6" xfId="680" xr:uid="{00000000-0005-0000-0000-0000A4020000}"/>
    <cellStyle name="20% - Accent5 2 4 4" xfId="681" xr:uid="{00000000-0005-0000-0000-0000A5020000}"/>
    <cellStyle name="20% - Accent5 2 4 4 2" xfId="682" xr:uid="{00000000-0005-0000-0000-0000A6020000}"/>
    <cellStyle name="20% - Accent5 2 4 4 2 2" xfId="683" xr:uid="{00000000-0005-0000-0000-0000A7020000}"/>
    <cellStyle name="20% - Accent5 2 4 4 3" xfId="684" xr:uid="{00000000-0005-0000-0000-0000A8020000}"/>
    <cellStyle name="20% - Accent5 2 4 5" xfId="685" xr:uid="{00000000-0005-0000-0000-0000A9020000}"/>
    <cellStyle name="20% - Accent5 2 4 5 2" xfId="686" xr:uid="{00000000-0005-0000-0000-0000AA020000}"/>
    <cellStyle name="20% - Accent5 2 4 6" xfId="687" xr:uid="{00000000-0005-0000-0000-0000AB020000}"/>
    <cellStyle name="20% - Accent5 2 4 7" xfId="688" xr:uid="{00000000-0005-0000-0000-0000AC020000}"/>
    <cellStyle name="20% - Accent5 2 4 8" xfId="689" xr:uid="{00000000-0005-0000-0000-0000AD020000}"/>
    <cellStyle name="20% - Accent5 2 5" xfId="690" xr:uid="{00000000-0005-0000-0000-0000AE020000}"/>
    <cellStyle name="20% - Accent5 2 5 2" xfId="691" xr:uid="{00000000-0005-0000-0000-0000AF020000}"/>
    <cellStyle name="20% - Accent5 2 5 2 2" xfId="692" xr:uid="{00000000-0005-0000-0000-0000B0020000}"/>
    <cellStyle name="20% - Accent5 2 5 2 2 2" xfId="693" xr:uid="{00000000-0005-0000-0000-0000B1020000}"/>
    <cellStyle name="20% - Accent5 2 5 2 3" xfId="694" xr:uid="{00000000-0005-0000-0000-0000B2020000}"/>
    <cellStyle name="20% - Accent5 2 5 2 4" xfId="695" xr:uid="{00000000-0005-0000-0000-0000B3020000}"/>
    <cellStyle name="20% - Accent5 2 5 2 5" xfId="696" xr:uid="{00000000-0005-0000-0000-0000B4020000}"/>
    <cellStyle name="20% - Accent5 2 5 3" xfId="697" xr:uid="{00000000-0005-0000-0000-0000B5020000}"/>
    <cellStyle name="20% - Accent5 2 5 3 2" xfId="698" xr:uid="{00000000-0005-0000-0000-0000B6020000}"/>
    <cellStyle name="20% - Accent5 2 5 4" xfId="699" xr:uid="{00000000-0005-0000-0000-0000B7020000}"/>
    <cellStyle name="20% - Accent5 2 5 5" xfId="700" xr:uid="{00000000-0005-0000-0000-0000B8020000}"/>
    <cellStyle name="20% - Accent5 2 5 6" xfId="701" xr:uid="{00000000-0005-0000-0000-0000B9020000}"/>
    <cellStyle name="20% - Accent5 2 6" xfId="702" xr:uid="{00000000-0005-0000-0000-0000BA020000}"/>
    <cellStyle name="20% - Accent5 2 6 2" xfId="703" xr:uid="{00000000-0005-0000-0000-0000BB020000}"/>
    <cellStyle name="20% - Accent5 2 6 2 2" xfId="704" xr:uid="{00000000-0005-0000-0000-0000BC020000}"/>
    <cellStyle name="20% - Accent5 2 6 2 2 2" xfId="705" xr:uid="{00000000-0005-0000-0000-0000BD020000}"/>
    <cellStyle name="20% - Accent5 2 6 2 3" xfId="706" xr:uid="{00000000-0005-0000-0000-0000BE020000}"/>
    <cellStyle name="20% - Accent5 2 6 3" xfId="707" xr:uid="{00000000-0005-0000-0000-0000BF020000}"/>
    <cellStyle name="20% - Accent5 2 6 3 2" xfId="708" xr:uid="{00000000-0005-0000-0000-0000C0020000}"/>
    <cellStyle name="20% - Accent5 2 6 4" xfId="709" xr:uid="{00000000-0005-0000-0000-0000C1020000}"/>
    <cellStyle name="20% - Accent5 2 6 5" xfId="710" xr:uid="{00000000-0005-0000-0000-0000C2020000}"/>
    <cellStyle name="20% - Accent5 2 6 6" xfId="711" xr:uid="{00000000-0005-0000-0000-0000C3020000}"/>
    <cellStyle name="20% - Accent5 2 7" xfId="712" xr:uid="{00000000-0005-0000-0000-0000C4020000}"/>
    <cellStyle name="20% - Accent5 2 7 2" xfId="713" xr:uid="{00000000-0005-0000-0000-0000C5020000}"/>
    <cellStyle name="20% - Accent5 2 7 2 2" xfId="714" xr:uid="{00000000-0005-0000-0000-0000C6020000}"/>
    <cellStyle name="20% - Accent5 2 7 3" xfId="715" xr:uid="{00000000-0005-0000-0000-0000C7020000}"/>
    <cellStyle name="20% - Accent5 2 7 4" xfId="716" xr:uid="{00000000-0005-0000-0000-0000C8020000}"/>
    <cellStyle name="20% - Accent5 2 8" xfId="717" xr:uid="{00000000-0005-0000-0000-0000C9020000}"/>
    <cellStyle name="20% - Accent5 2 8 2" xfId="718" xr:uid="{00000000-0005-0000-0000-0000CA020000}"/>
    <cellStyle name="20% - Accent5 2 8 2 2" xfId="719" xr:uid="{00000000-0005-0000-0000-0000CB020000}"/>
    <cellStyle name="20% - Accent5 2 8 3" xfId="720" xr:uid="{00000000-0005-0000-0000-0000CC020000}"/>
    <cellStyle name="20% - Accent5 2 8 4" xfId="721" xr:uid="{00000000-0005-0000-0000-0000CD020000}"/>
    <cellStyle name="20% - Accent5 2 9" xfId="722" xr:uid="{00000000-0005-0000-0000-0000CE020000}"/>
    <cellStyle name="20% - Accent5 2 9 2" xfId="723" xr:uid="{00000000-0005-0000-0000-0000CF020000}"/>
    <cellStyle name="20% - Accent5 2 9 3" xfId="724" xr:uid="{00000000-0005-0000-0000-0000D0020000}"/>
    <cellStyle name="20% - Accent5 3" xfId="725" xr:uid="{00000000-0005-0000-0000-0000D1020000}"/>
    <cellStyle name="20% - Accent5 4" xfId="726" xr:uid="{00000000-0005-0000-0000-0000D2020000}"/>
    <cellStyle name="20% - Accent5 5" xfId="727" xr:uid="{00000000-0005-0000-0000-0000D3020000}"/>
    <cellStyle name="20% - Accent5 6" xfId="728" xr:uid="{00000000-0005-0000-0000-0000D4020000}"/>
    <cellStyle name="20% - Accent6 2" xfId="729" xr:uid="{00000000-0005-0000-0000-0000D5020000}"/>
    <cellStyle name="20% - Accent6 2 10" xfId="730" xr:uid="{00000000-0005-0000-0000-0000D6020000}"/>
    <cellStyle name="20% - Accent6 2 11" xfId="731" xr:uid="{00000000-0005-0000-0000-0000D7020000}"/>
    <cellStyle name="20% - Accent6 2 2" xfId="732" xr:uid="{00000000-0005-0000-0000-0000D8020000}"/>
    <cellStyle name="20% - Accent6 2 3" xfId="733" xr:uid="{00000000-0005-0000-0000-0000D9020000}"/>
    <cellStyle name="20% - Accent6 2 3 10" xfId="734" xr:uid="{00000000-0005-0000-0000-0000DA020000}"/>
    <cellStyle name="20% - Accent6 2 3 11" xfId="735" xr:uid="{00000000-0005-0000-0000-0000DB020000}"/>
    <cellStyle name="20% - Accent6 2 3 2" xfId="736" xr:uid="{00000000-0005-0000-0000-0000DC020000}"/>
    <cellStyle name="20% - Accent6 2 3 2 2" xfId="737" xr:uid="{00000000-0005-0000-0000-0000DD020000}"/>
    <cellStyle name="20% - Accent6 2 3 2 2 2" xfId="738" xr:uid="{00000000-0005-0000-0000-0000DE020000}"/>
    <cellStyle name="20% - Accent6 2 3 2 2 2 2" xfId="739" xr:uid="{00000000-0005-0000-0000-0000DF020000}"/>
    <cellStyle name="20% - Accent6 2 3 2 2 2 2 2" xfId="740" xr:uid="{00000000-0005-0000-0000-0000E0020000}"/>
    <cellStyle name="20% - Accent6 2 3 2 2 2 3" xfId="741" xr:uid="{00000000-0005-0000-0000-0000E1020000}"/>
    <cellStyle name="20% - Accent6 2 3 2 2 2 4" xfId="742" xr:uid="{00000000-0005-0000-0000-0000E2020000}"/>
    <cellStyle name="20% - Accent6 2 3 2 2 2 5" xfId="743" xr:uid="{00000000-0005-0000-0000-0000E3020000}"/>
    <cellStyle name="20% - Accent6 2 3 2 2 3" xfId="744" xr:uid="{00000000-0005-0000-0000-0000E4020000}"/>
    <cellStyle name="20% - Accent6 2 3 2 2 3 2" xfId="745" xr:uid="{00000000-0005-0000-0000-0000E5020000}"/>
    <cellStyle name="20% - Accent6 2 3 2 2 4" xfId="746" xr:uid="{00000000-0005-0000-0000-0000E6020000}"/>
    <cellStyle name="20% - Accent6 2 3 2 2 5" xfId="747" xr:uid="{00000000-0005-0000-0000-0000E7020000}"/>
    <cellStyle name="20% - Accent6 2 3 2 2 6" xfId="748" xr:uid="{00000000-0005-0000-0000-0000E8020000}"/>
    <cellStyle name="20% - Accent6 2 3 2 3" xfId="749" xr:uid="{00000000-0005-0000-0000-0000E9020000}"/>
    <cellStyle name="20% - Accent6 2 3 2 3 2" xfId="750" xr:uid="{00000000-0005-0000-0000-0000EA020000}"/>
    <cellStyle name="20% - Accent6 2 3 2 3 2 2" xfId="751" xr:uid="{00000000-0005-0000-0000-0000EB020000}"/>
    <cellStyle name="20% - Accent6 2 3 2 3 2 2 2" xfId="752" xr:uid="{00000000-0005-0000-0000-0000EC020000}"/>
    <cellStyle name="20% - Accent6 2 3 2 3 2 3" xfId="753" xr:uid="{00000000-0005-0000-0000-0000ED020000}"/>
    <cellStyle name="20% - Accent6 2 3 2 3 3" xfId="754" xr:uid="{00000000-0005-0000-0000-0000EE020000}"/>
    <cellStyle name="20% - Accent6 2 3 2 3 3 2" xfId="755" xr:uid="{00000000-0005-0000-0000-0000EF020000}"/>
    <cellStyle name="20% - Accent6 2 3 2 3 4" xfId="756" xr:uid="{00000000-0005-0000-0000-0000F0020000}"/>
    <cellStyle name="20% - Accent6 2 3 2 3 5" xfId="757" xr:uid="{00000000-0005-0000-0000-0000F1020000}"/>
    <cellStyle name="20% - Accent6 2 3 2 3 6" xfId="758" xr:uid="{00000000-0005-0000-0000-0000F2020000}"/>
    <cellStyle name="20% - Accent6 2 3 2 4" xfId="759" xr:uid="{00000000-0005-0000-0000-0000F3020000}"/>
    <cellStyle name="20% - Accent6 2 3 2 4 2" xfId="760" xr:uid="{00000000-0005-0000-0000-0000F4020000}"/>
    <cellStyle name="20% - Accent6 2 3 2 4 2 2" xfId="761" xr:uid="{00000000-0005-0000-0000-0000F5020000}"/>
    <cellStyle name="20% - Accent6 2 3 2 4 3" xfId="762" xr:uid="{00000000-0005-0000-0000-0000F6020000}"/>
    <cellStyle name="20% - Accent6 2 3 2 5" xfId="763" xr:uid="{00000000-0005-0000-0000-0000F7020000}"/>
    <cellStyle name="20% - Accent6 2 3 2 5 2" xfId="764" xr:uid="{00000000-0005-0000-0000-0000F8020000}"/>
    <cellStyle name="20% - Accent6 2 3 2 6" xfId="765" xr:uid="{00000000-0005-0000-0000-0000F9020000}"/>
    <cellStyle name="20% - Accent6 2 3 2 7" xfId="766" xr:uid="{00000000-0005-0000-0000-0000FA020000}"/>
    <cellStyle name="20% - Accent6 2 3 2 8" xfId="767" xr:uid="{00000000-0005-0000-0000-0000FB020000}"/>
    <cellStyle name="20% - Accent6 2 3 3" xfId="768" xr:uid="{00000000-0005-0000-0000-0000FC020000}"/>
    <cellStyle name="20% - Accent6 2 3 3 2" xfId="769" xr:uid="{00000000-0005-0000-0000-0000FD020000}"/>
    <cellStyle name="20% - Accent6 2 3 3 2 2" xfId="770" xr:uid="{00000000-0005-0000-0000-0000FE020000}"/>
    <cellStyle name="20% - Accent6 2 3 3 2 2 2" xfId="771" xr:uid="{00000000-0005-0000-0000-0000FF020000}"/>
    <cellStyle name="20% - Accent6 2 3 3 2 3" xfId="772" xr:uid="{00000000-0005-0000-0000-000000030000}"/>
    <cellStyle name="20% - Accent6 2 3 3 2 4" xfId="773" xr:uid="{00000000-0005-0000-0000-000001030000}"/>
    <cellStyle name="20% - Accent6 2 3 3 2 5" xfId="774" xr:uid="{00000000-0005-0000-0000-000002030000}"/>
    <cellStyle name="20% - Accent6 2 3 3 3" xfId="775" xr:uid="{00000000-0005-0000-0000-000003030000}"/>
    <cellStyle name="20% - Accent6 2 3 3 3 2" xfId="776" xr:uid="{00000000-0005-0000-0000-000004030000}"/>
    <cellStyle name="20% - Accent6 2 3 3 4" xfId="777" xr:uid="{00000000-0005-0000-0000-000005030000}"/>
    <cellStyle name="20% - Accent6 2 3 3 5" xfId="778" xr:uid="{00000000-0005-0000-0000-000006030000}"/>
    <cellStyle name="20% - Accent6 2 3 3 6" xfId="779" xr:uid="{00000000-0005-0000-0000-000007030000}"/>
    <cellStyle name="20% - Accent6 2 3 4" xfId="780" xr:uid="{00000000-0005-0000-0000-000008030000}"/>
    <cellStyle name="20% - Accent6 2 3 4 2" xfId="781" xr:uid="{00000000-0005-0000-0000-000009030000}"/>
    <cellStyle name="20% - Accent6 2 3 4 2 2" xfId="782" xr:uid="{00000000-0005-0000-0000-00000A030000}"/>
    <cellStyle name="20% - Accent6 2 3 4 2 2 2" xfId="783" xr:uid="{00000000-0005-0000-0000-00000B030000}"/>
    <cellStyle name="20% - Accent6 2 3 4 2 3" xfId="784" xr:uid="{00000000-0005-0000-0000-00000C030000}"/>
    <cellStyle name="20% - Accent6 2 3 4 3" xfId="785" xr:uid="{00000000-0005-0000-0000-00000D030000}"/>
    <cellStyle name="20% - Accent6 2 3 4 3 2" xfId="786" xr:uid="{00000000-0005-0000-0000-00000E030000}"/>
    <cellStyle name="20% - Accent6 2 3 4 4" xfId="787" xr:uid="{00000000-0005-0000-0000-00000F030000}"/>
    <cellStyle name="20% - Accent6 2 3 4 5" xfId="788" xr:uid="{00000000-0005-0000-0000-000010030000}"/>
    <cellStyle name="20% - Accent6 2 3 4 6" xfId="789" xr:uid="{00000000-0005-0000-0000-000011030000}"/>
    <cellStyle name="20% - Accent6 2 3 5" xfId="790" xr:uid="{00000000-0005-0000-0000-000012030000}"/>
    <cellStyle name="20% - Accent6 2 3 5 2" xfId="791" xr:uid="{00000000-0005-0000-0000-000013030000}"/>
    <cellStyle name="20% - Accent6 2 3 5 2 2" xfId="792" xr:uid="{00000000-0005-0000-0000-000014030000}"/>
    <cellStyle name="20% - Accent6 2 3 5 3" xfId="793" xr:uid="{00000000-0005-0000-0000-000015030000}"/>
    <cellStyle name="20% - Accent6 2 3 5 4" xfId="794" xr:uid="{00000000-0005-0000-0000-000016030000}"/>
    <cellStyle name="20% - Accent6 2 3 6" xfId="795" xr:uid="{00000000-0005-0000-0000-000017030000}"/>
    <cellStyle name="20% - Accent6 2 3 6 2" xfId="796" xr:uid="{00000000-0005-0000-0000-000018030000}"/>
    <cellStyle name="20% - Accent6 2 3 6 2 2" xfId="797" xr:uid="{00000000-0005-0000-0000-000019030000}"/>
    <cellStyle name="20% - Accent6 2 3 6 3" xfId="798" xr:uid="{00000000-0005-0000-0000-00001A030000}"/>
    <cellStyle name="20% - Accent6 2 3 7" xfId="799" xr:uid="{00000000-0005-0000-0000-00001B030000}"/>
    <cellStyle name="20% - Accent6 2 3 7 2" xfId="800" xr:uid="{00000000-0005-0000-0000-00001C030000}"/>
    <cellStyle name="20% - Accent6 2 3 8" xfId="801" xr:uid="{00000000-0005-0000-0000-00001D030000}"/>
    <cellStyle name="20% - Accent6 2 3 9" xfId="802" xr:uid="{00000000-0005-0000-0000-00001E030000}"/>
    <cellStyle name="20% - Accent6 2 4" xfId="803" xr:uid="{00000000-0005-0000-0000-00001F030000}"/>
    <cellStyle name="20% - Accent6 2 4 2" xfId="804" xr:uid="{00000000-0005-0000-0000-000020030000}"/>
    <cellStyle name="20% - Accent6 2 4 2 2" xfId="805" xr:uid="{00000000-0005-0000-0000-000021030000}"/>
    <cellStyle name="20% - Accent6 2 4 2 2 2" xfId="806" xr:uid="{00000000-0005-0000-0000-000022030000}"/>
    <cellStyle name="20% - Accent6 2 4 2 2 2 2" xfId="807" xr:uid="{00000000-0005-0000-0000-000023030000}"/>
    <cellStyle name="20% - Accent6 2 4 2 2 3" xfId="808" xr:uid="{00000000-0005-0000-0000-000024030000}"/>
    <cellStyle name="20% - Accent6 2 4 2 2 4" xfId="809" xr:uid="{00000000-0005-0000-0000-000025030000}"/>
    <cellStyle name="20% - Accent6 2 4 2 2 5" xfId="810" xr:uid="{00000000-0005-0000-0000-000026030000}"/>
    <cellStyle name="20% - Accent6 2 4 2 3" xfId="811" xr:uid="{00000000-0005-0000-0000-000027030000}"/>
    <cellStyle name="20% - Accent6 2 4 2 3 2" xfId="812" xr:uid="{00000000-0005-0000-0000-000028030000}"/>
    <cellStyle name="20% - Accent6 2 4 2 4" xfId="813" xr:uid="{00000000-0005-0000-0000-000029030000}"/>
    <cellStyle name="20% - Accent6 2 4 2 5" xfId="814" xr:uid="{00000000-0005-0000-0000-00002A030000}"/>
    <cellStyle name="20% - Accent6 2 4 2 6" xfId="815" xr:uid="{00000000-0005-0000-0000-00002B030000}"/>
    <cellStyle name="20% - Accent6 2 4 3" xfId="816" xr:uid="{00000000-0005-0000-0000-00002C030000}"/>
    <cellStyle name="20% - Accent6 2 4 3 2" xfId="817" xr:uid="{00000000-0005-0000-0000-00002D030000}"/>
    <cellStyle name="20% - Accent6 2 4 3 2 2" xfId="818" xr:uid="{00000000-0005-0000-0000-00002E030000}"/>
    <cellStyle name="20% - Accent6 2 4 3 2 2 2" xfId="819" xr:uid="{00000000-0005-0000-0000-00002F030000}"/>
    <cellStyle name="20% - Accent6 2 4 3 2 3" xfId="820" xr:uid="{00000000-0005-0000-0000-000030030000}"/>
    <cellStyle name="20% - Accent6 2 4 3 3" xfId="821" xr:uid="{00000000-0005-0000-0000-000031030000}"/>
    <cellStyle name="20% - Accent6 2 4 3 3 2" xfId="822" xr:uid="{00000000-0005-0000-0000-000032030000}"/>
    <cellStyle name="20% - Accent6 2 4 3 4" xfId="823" xr:uid="{00000000-0005-0000-0000-000033030000}"/>
    <cellStyle name="20% - Accent6 2 4 3 5" xfId="824" xr:uid="{00000000-0005-0000-0000-000034030000}"/>
    <cellStyle name="20% - Accent6 2 4 3 6" xfId="825" xr:uid="{00000000-0005-0000-0000-000035030000}"/>
    <cellStyle name="20% - Accent6 2 4 4" xfId="826" xr:uid="{00000000-0005-0000-0000-000036030000}"/>
    <cellStyle name="20% - Accent6 2 4 4 2" xfId="827" xr:uid="{00000000-0005-0000-0000-000037030000}"/>
    <cellStyle name="20% - Accent6 2 4 4 2 2" xfId="828" xr:uid="{00000000-0005-0000-0000-000038030000}"/>
    <cellStyle name="20% - Accent6 2 4 4 3" xfId="829" xr:uid="{00000000-0005-0000-0000-000039030000}"/>
    <cellStyle name="20% - Accent6 2 4 5" xfId="830" xr:uid="{00000000-0005-0000-0000-00003A030000}"/>
    <cellStyle name="20% - Accent6 2 4 5 2" xfId="831" xr:uid="{00000000-0005-0000-0000-00003B030000}"/>
    <cellStyle name="20% - Accent6 2 4 6" xfId="832" xr:uid="{00000000-0005-0000-0000-00003C030000}"/>
    <cellStyle name="20% - Accent6 2 4 7" xfId="833" xr:uid="{00000000-0005-0000-0000-00003D030000}"/>
    <cellStyle name="20% - Accent6 2 4 8" xfId="834" xr:uid="{00000000-0005-0000-0000-00003E030000}"/>
    <cellStyle name="20% - Accent6 2 5" xfId="835" xr:uid="{00000000-0005-0000-0000-00003F030000}"/>
    <cellStyle name="20% - Accent6 2 5 2" xfId="836" xr:uid="{00000000-0005-0000-0000-000040030000}"/>
    <cellStyle name="20% - Accent6 2 5 2 2" xfId="837" xr:uid="{00000000-0005-0000-0000-000041030000}"/>
    <cellStyle name="20% - Accent6 2 5 2 2 2" xfId="838" xr:uid="{00000000-0005-0000-0000-000042030000}"/>
    <cellStyle name="20% - Accent6 2 5 2 3" xfId="839" xr:uid="{00000000-0005-0000-0000-000043030000}"/>
    <cellStyle name="20% - Accent6 2 5 2 4" xfId="840" xr:uid="{00000000-0005-0000-0000-000044030000}"/>
    <cellStyle name="20% - Accent6 2 5 2 5" xfId="841" xr:uid="{00000000-0005-0000-0000-000045030000}"/>
    <cellStyle name="20% - Accent6 2 5 3" xfId="842" xr:uid="{00000000-0005-0000-0000-000046030000}"/>
    <cellStyle name="20% - Accent6 2 5 3 2" xfId="843" xr:uid="{00000000-0005-0000-0000-000047030000}"/>
    <cellStyle name="20% - Accent6 2 5 4" xfId="844" xr:uid="{00000000-0005-0000-0000-000048030000}"/>
    <cellStyle name="20% - Accent6 2 5 5" xfId="845" xr:uid="{00000000-0005-0000-0000-000049030000}"/>
    <cellStyle name="20% - Accent6 2 5 6" xfId="846" xr:uid="{00000000-0005-0000-0000-00004A030000}"/>
    <cellStyle name="20% - Accent6 2 6" xfId="847" xr:uid="{00000000-0005-0000-0000-00004B030000}"/>
    <cellStyle name="20% - Accent6 2 6 2" xfId="848" xr:uid="{00000000-0005-0000-0000-00004C030000}"/>
    <cellStyle name="20% - Accent6 2 6 2 2" xfId="849" xr:uid="{00000000-0005-0000-0000-00004D030000}"/>
    <cellStyle name="20% - Accent6 2 6 2 2 2" xfId="850" xr:uid="{00000000-0005-0000-0000-00004E030000}"/>
    <cellStyle name="20% - Accent6 2 6 2 3" xfId="851" xr:uid="{00000000-0005-0000-0000-00004F030000}"/>
    <cellStyle name="20% - Accent6 2 6 3" xfId="852" xr:uid="{00000000-0005-0000-0000-000050030000}"/>
    <cellStyle name="20% - Accent6 2 6 3 2" xfId="853" xr:uid="{00000000-0005-0000-0000-000051030000}"/>
    <cellStyle name="20% - Accent6 2 6 4" xfId="854" xr:uid="{00000000-0005-0000-0000-000052030000}"/>
    <cellStyle name="20% - Accent6 2 6 5" xfId="855" xr:uid="{00000000-0005-0000-0000-000053030000}"/>
    <cellStyle name="20% - Accent6 2 6 6" xfId="856" xr:uid="{00000000-0005-0000-0000-000054030000}"/>
    <cellStyle name="20% - Accent6 2 7" xfId="857" xr:uid="{00000000-0005-0000-0000-000055030000}"/>
    <cellStyle name="20% - Accent6 2 7 2" xfId="858" xr:uid="{00000000-0005-0000-0000-000056030000}"/>
    <cellStyle name="20% - Accent6 2 7 2 2" xfId="859" xr:uid="{00000000-0005-0000-0000-000057030000}"/>
    <cellStyle name="20% - Accent6 2 7 3" xfId="860" xr:uid="{00000000-0005-0000-0000-000058030000}"/>
    <cellStyle name="20% - Accent6 2 7 4" xfId="861" xr:uid="{00000000-0005-0000-0000-000059030000}"/>
    <cellStyle name="20% - Accent6 2 8" xfId="862" xr:uid="{00000000-0005-0000-0000-00005A030000}"/>
    <cellStyle name="20% - Accent6 2 8 2" xfId="863" xr:uid="{00000000-0005-0000-0000-00005B030000}"/>
    <cellStyle name="20% - Accent6 2 8 2 2" xfId="864" xr:uid="{00000000-0005-0000-0000-00005C030000}"/>
    <cellStyle name="20% - Accent6 2 8 3" xfId="865" xr:uid="{00000000-0005-0000-0000-00005D030000}"/>
    <cellStyle name="20% - Accent6 2 8 4" xfId="866" xr:uid="{00000000-0005-0000-0000-00005E030000}"/>
    <cellStyle name="20% - Accent6 2 9" xfId="867" xr:uid="{00000000-0005-0000-0000-00005F030000}"/>
    <cellStyle name="20% - Accent6 2 9 2" xfId="868" xr:uid="{00000000-0005-0000-0000-000060030000}"/>
    <cellStyle name="20% - Accent6 2 9 3" xfId="869" xr:uid="{00000000-0005-0000-0000-000061030000}"/>
    <cellStyle name="20% - Accent6 3" xfId="870" xr:uid="{00000000-0005-0000-0000-000062030000}"/>
    <cellStyle name="20% - Accent6 4" xfId="871" xr:uid="{00000000-0005-0000-0000-000063030000}"/>
    <cellStyle name="20% - Accent6 5" xfId="872" xr:uid="{00000000-0005-0000-0000-000064030000}"/>
    <cellStyle name="20% - Accent6 6" xfId="873" xr:uid="{00000000-0005-0000-0000-000065030000}"/>
    <cellStyle name="40% - Accent1 2" xfId="874" xr:uid="{00000000-0005-0000-0000-000066030000}"/>
    <cellStyle name="40% - Accent1 2 10" xfId="875" xr:uid="{00000000-0005-0000-0000-000067030000}"/>
    <cellStyle name="40% - Accent1 2 11" xfId="876" xr:uid="{00000000-0005-0000-0000-000068030000}"/>
    <cellStyle name="40% - Accent1 2 2" xfId="877" xr:uid="{00000000-0005-0000-0000-000069030000}"/>
    <cellStyle name="40% - Accent1 2 3" xfId="878" xr:uid="{00000000-0005-0000-0000-00006A030000}"/>
    <cellStyle name="40% - Accent1 2 3 10" xfId="879" xr:uid="{00000000-0005-0000-0000-00006B030000}"/>
    <cellStyle name="40% - Accent1 2 3 11" xfId="880" xr:uid="{00000000-0005-0000-0000-00006C030000}"/>
    <cellStyle name="40% - Accent1 2 3 2" xfId="881" xr:uid="{00000000-0005-0000-0000-00006D030000}"/>
    <cellStyle name="40% - Accent1 2 3 2 2" xfId="882" xr:uid="{00000000-0005-0000-0000-00006E030000}"/>
    <cellStyle name="40% - Accent1 2 3 2 2 2" xfId="883" xr:uid="{00000000-0005-0000-0000-00006F030000}"/>
    <cellStyle name="40% - Accent1 2 3 2 2 2 2" xfId="884" xr:uid="{00000000-0005-0000-0000-000070030000}"/>
    <cellStyle name="40% - Accent1 2 3 2 2 2 2 2" xfId="885" xr:uid="{00000000-0005-0000-0000-000071030000}"/>
    <cellStyle name="40% - Accent1 2 3 2 2 2 3" xfId="886" xr:uid="{00000000-0005-0000-0000-000072030000}"/>
    <cellStyle name="40% - Accent1 2 3 2 2 2 4" xfId="887" xr:uid="{00000000-0005-0000-0000-000073030000}"/>
    <cellStyle name="40% - Accent1 2 3 2 2 2 5" xfId="888" xr:uid="{00000000-0005-0000-0000-000074030000}"/>
    <cellStyle name="40% - Accent1 2 3 2 2 3" xfId="889" xr:uid="{00000000-0005-0000-0000-000075030000}"/>
    <cellStyle name="40% - Accent1 2 3 2 2 3 2" xfId="890" xr:uid="{00000000-0005-0000-0000-000076030000}"/>
    <cellStyle name="40% - Accent1 2 3 2 2 4" xfId="891" xr:uid="{00000000-0005-0000-0000-000077030000}"/>
    <cellStyle name="40% - Accent1 2 3 2 2 5" xfId="892" xr:uid="{00000000-0005-0000-0000-000078030000}"/>
    <cellStyle name="40% - Accent1 2 3 2 2 6" xfId="893" xr:uid="{00000000-0005-0000-0000-000079030000}"/>
    <cellStyle name="40% - Accent1 2 3 2 3" xfId="894" xr:uid="{00000000-0005-0000-0000-00007A030000}"/>
    <cellStyle name="40% - Accent1 2 3 2 3 2" xfId="895" xr:uid="{00000000-0005-0000-0000-00007B030000}"/>
    <cellStyle name="40% - Accent1 2 3 2 3 2 2" xfId="896" xr:uid="{00000000-0005-0000-0000-00007C030000}"/>
    <cellStyle name="40% - Accent1 2 3 2 3 2 2 2" xfId="897" xr:uid="{00000000-0005-0000-0000-00007D030000}"/>
    <cellStyle name="40% - Accent1 2 3 2 3 2 3" xfId="898" xr:uid="{00000000-0005-0000-0000-00007E030000}"/>
    <cellStyle name="40% - Accent1 2 3 2 3 3" xfId="899" xr:uid="{00000000-0005-0000-0000-00007F030000}"/>
    <cellStyle name="40% - Accent1 2 3 2 3 3 2" xfId="900" xr:uid="{00000000-0005-0000-0000-000080030000}"/>
    <cellStyle name="40% - Accent1 2 3 2 3 4" xfId="901" xr:uid="{00000000-0005-0000-0000-000081030000}"/>
    <cellStyle name="40% - Accent1 2 3 2 3 5" xfId="902" xr:uid="{00000000-0005-0000-0000-000082030000}"/>
    <cellStyle name="40% - Accent1 2 3 2 3 6" xfId="903" xr:uid="{00000000-0005-0000-0000-000083030000}"/>
    <cellStyle name="40% - Accent1 2 3 2 4" xfId="904" xr:uid="{00000000-0005-0000-0000-000084030000}"/>
    <cellStyle name="40% - Accent1 2 3 2 4 2" xfId="905" xr:uid="{00000000-0005-0000-0000-000085030000}"/>
    <cellStyle name="40% - Accent1 2 3 2 4 2 2" xfId="906" xr:uid="{00000000-0005-0000-0000-000086030000}"/>
    <cellStyle name="40% - Accent1 2 3 2 4 3" xfId="907" xr:uid="{00000000-0005-0000-0000-000087030000}"/>
    <cellStyle name="40% - Accent1 2 3 2 5" xfId="908" xr:uid="{00000000-0005-0000-0000-000088030000}"/>
    <cellStyle name="40% - Accent1 2 3 2 5 2" xfId="909" xr:uid="{00000000-0005-0000-0000-000089030000}"/>
    <cellStyle name="40% - Accent1 2 3 2 6" xfId="910" xr:uid="{00000000-0005-0000-0000-00008A030000}"/>
    <cellStyle name="40% - Accent1 2 3 2 7" xfId="911" xr:uid="{00000000-0005-0000-0000-00008B030000}"/>
    <cellStyle name="40% - Accent1 2 3 2 8" xfId="912" xr:uid="{00000000-0005-0000-0000-00008C030000}"/>
    <cellStyle name="40% - Accent1 2 3 3" xfId="913" xr:uid="{00000000-0005-0000-0000-00008D030000}"/>
    <cellStyle name="40% - Accent1 2 3 3 2" xfId="914" xr:uid="{00000000-0005-0000-0000-00008E030000}"/>
    <cellStyle name="40% - Accent1 2 3 3 2 2" xfId="915" xr:uid="{00000000-0005-0000-0000-00008F030000}"/>
    <cellStyle name="40% - Accent1 2 3 3 2 2 2" xfId="916" xr:uid="{00000000-0005-0000-0000-000090030000}"/>
    <cellStyle name="40% - Accent1 2 3 3 2 3" xfId="917" xr:uid="{00000000-0005-0000-0000-000091030000}"/>
    <cellStyle name="40% - Accent1 2 3 3 2 4" xfId="918" xr:uid="{00000000-0005-0000-0000-000092030000}"/>
    <cellStyle name="40% - Accent1 2 3 3 2 5" xfId="919" xr:uid="{00000000-0005-0000-0000-000093030000}"/>
    <cellStyle name="40% - Accent1 2 3 3 3" xfId="920" xr:uid="{00000000-0005-0000-0000-000094030000}"/>
    <cellStyle name="40% - Accent1 2 3 3 3 2" xfId="921" xr:uid="{00000000-0005-0000-0000-000095030000}"/>
    <cellStyle name="40% - Accent1 2 3 3 4" xfId="922" xr:uid="{00000000-0005-0000-0000-000096030000}"/>
    <cellStyle name="40% - Accent1 2 3 3 5" xfId="923" xr:uid="{00000000-0005-0000-0000-000097030000}"/>
    <cellStyle name="40% - Accent1 2 3 3 6" xfId="924" xr:uid="{00000000-0005-0000-0000-000098030000}"/>
    <cellStyle name="40% - Accent1 2 3 4" xfId="925" xr:uid="{00000000-0005-0000-0000-000099030000}"/>
    <cellStyle name="40% - Accent1 2 3 4 2" xfId="926" xr:uid="{00000000-0005-0000-0000-00009A030000}"/>
    <cellStyle name="40% - Accent1 2 3 4 2 2" xfId="927" xr:uid="{00000000-0005-0000-0000-00009B030000}"/>
    <cellStyle name="40% - Accent1 2 3 4 2 2 2" xfId="928" xr:uid="{00000000-0005-0000-0000-00009C030000}"/>
    <cellStyle name="40% - Accent1 2 3 4 2 3" xfId="929" xr:uid="{00000000-0005-0000-0000-00009D030000}"/>
    <cellStyle name="40% - Accent1 2 3 4 3" xfId="930" xr:uid="{00000000-0005-0000-0000-00009E030000}"/>
    <cellStyle name="40% - Accent1 2 3 4 3 2" xfId="931" xr:uid="{00000000-0005-0000-0000-00009F030000}"/>
    <cellStyle name="40% - Accent1 2 3 4 4" xfId="932" xr:uid="{00000000-0005-0000-0000-0000A0030000}"/>
    <cellStyle name="40% - Accent1 2 3 4 5" xfId="933" xr:uid="{00000000-0005-0000-0000-0000A1030000}"/>
    <cellStyle name="40% - Accent1 2 3 4 6" xfId="934" xr:uid="{00000000-0005-0000-0000-0000A2030000}"/>
    <cellStyle name="40% - Accent1 2 3 5" xfId="935" xr:uid="{00000000-0005-0000-0000-0000A3030000}"/>
    <cellStyle name="40% - Accent1 2 3 5 2" xfId="936" xr:uid="{00000000-0005-0000-0000-0000A4030000}"/>
    <cellStyle name="40% - Accent1 2 3 5 2 2" xfId="937" xr:uid="{00000000-0005-0000-0000-0000A5030000}"/>
    <cellStyle name="40% - Accent1 2 3 5 3" xfId="938" xr:uid="{00000000-0005-0000-0000-0000A6030000}"/>
    <cellStyle name="40% - Accent1 2 3 5 4" xfId="939" xr:uid="{00000000-0005-0000-0000-0000A7030000}"/>
    <cellStyle name="40% - Accent1 2 3 6" xfId="940" xr:uid="{00000000-0005-0000-0000-0000A8030000}"/>
    <cellStyle name="40% - Accent1 2 3 6 2" xfId="941" xr:uid="{00000000-0005-0000-0000-0000A9030000}"/>
    <cellStyle name="40% - Accent1 2 3 6 2 2" xfId="942" xr:uid="{00000000-0005-0000-0000-0000AA030000}"/>
    <cellStyle name="40% - Accent1 2 3 6 3" xfId="943" xr:uid="{00000000-0005-0000-0000-0000AB030000}"/>
    <cellStyle name="40% - Accent1 2 3 7" xfId="944" xr:uid="{00000000-0005-0000-0000-0000AC030000}"/>
    <cellStyle name="40% - Accent1 2 3 7 2" xfId="945" xr:uid="{00000000-0005-0000-0000-0000AD030000}"/>
    <cellStyle name="40% - Accent1 2 3 8" xfId="946" xr:uid="{00000000-0005-0000-0000-0000AE030000}"/>
    <cellStyle name="40% - Accent1 2 3 9" xfId="947" xr:uid="{00000000-0005-0000-0000-0000AF030000}"/>
    <cellStyle name="40% - Accent1 2 4" xfId="948" xr:uid="{00000000-0005-0000-0000-0000B0030000}"/>
    <cellStyle name="40% - Accent1 2 4 2" xfId="949" xr:uid="{00000000-0005-0000-0000-0000B1030000}"/>
    <cellStyle name="40% - Accent1 2 4 2 2" xfId="950" xr:uid="{00000000-0005-0000-0000-0000B2030000}"/>
    <cellStyle name="40% - Accent1 2 4 2 2 2" xfId="951" xr:uid="{00000000-0005-0000-0000-0000B3030000}"/>
    <cellStyle name="40% - Accent1 2 4 2 2 2 2" xfId="952" xr:uid="{00000000-0005-0000-0000-0000B4030000}"/>
    <cellStyle name="40% - Accent1 2 4 2 2 3" xfId="953" xr:uid="{00000000-0005-0000-0000-0000B5030000}"/>
    <cellStyle name="40% - Accent1 2 4 2 2 4" xfId="954" xr:uid="{00000000-0005-0000-0000-0000B6030000}"/>
    <cellStyle name="40% - Accent1 2 4 2 2 5" xfId="955" xr:uid="{00000000-0005-0000-0000-0000B7030000}"/>
    <cellStyle name="40% - Accent1 2 4 2 3" xfId="956" xr:uid="{00000000-0005-0000-0000-0000B8030000}"/>
    <cellStyle name="40% - Accent1 2 4 2 3 2" xfId="957" xr:uid="{00000000-0005-0000-0000-0000B9030000}"/>
    <cellStyle name="40% - Accent1 2 4 2 4" xfId="958" xr:uid="{00000000-0005-0000-0000-0000BA030000}"/>
    <cellStyle name="40% - Accent1 2 4 2 5" xfId="959" xr:uid="{00000000-0005-0000-0000-0000BB030000}"/>
    <cellStyle name="40% - Accent1 2 4 2 6" xfId="960" xr:uid="{00000000-0005-0000-0000-0000BC030000}"/>
    <cellStyle name="40% - Accent1 2 4 3" xfId="961" xr:uid="{00000000-0005-0000-0000-0000BD030000}"/>
    <cellStyle name="40% - Accent1 2 4 3 2" xfId="962" xr:uid="{00000000-0005-0000-0000-0000BE030000}"/>
    <cellStyle name="40% - Accent1 2 4 3 2 2" xfId="963" xr:uid="{00000000-0005-0000-0000-0000BF030000}"/>
    <cellStyle name="40% - Accent1 2 4 3 2 2 2" xfId="964" xr:uid="{00000000-0005-0000-0000-0000C0030000}"/>
    <cellStyle name="40% - Accent1 2 4 3 2 3" xfId="965" xr:uid="{00000000-0005-0000-0000-0000C1030000}"/>
    <cellStyle name="40% - Accent1 2 4 3 3" xfId="966" xr:uid="{00000000-0005-0000-0000-0000C2030000}"/>
    <cellStyle name="40% - Accent1 2 4 3 3 2" xfId="967" xr:uid="{00000000-0005-0000-0000-0000C3030000}"/>
    <cellStyle name="40% - Accent1 2 4 3 4" xfId="968" xr:uid="{00000000-0005-0000-0000-0000C4030000}"/>
    <cellStyle name="40% - Accent1 2 4 3 5" xfId="969" xr:uid="{00000000-0005-0000-0000-0000C5030000}"/>
    <cellStyle name="40% - Accent1 2 4 3 6" xfId="970" xr:uid="{00000000-0005-0000-0000-0000C6030000}"/>
    <cellStyle name="40% - Accent1 2 4 4" xfId="971" xr:uid="{00000000-0005-0000-0000-0000C7030000}"/>
    <cellStyle name="40% - Accent1 2 4 4 2" xfId="972" xr:uid="{00000000-0005-0000-0000-0000C8030000}"/>
    <cellStyle name="40% - Accent1 2 4 4 2 2" xfId="973" xr:uid="{00000000-0005-0000-0000-0000C9030000}"/>
    <cellStyle name="40% - Accent1 2 4 4 3" xfId="974" xr:uid="{00000000-0005-0000-0000-0000CA030000}"/>
    <cellStyle name="40% - Accent1 2 4 5" xfId="975" xr:uid="{00000000-0005-0000-0000-0000CB030000}"/>
    <cellStyle name="40% - Accent1 2 4 5 2" xfId="976" xr:uid="{00000000-0005-0000-0000-0000CC030000}"/>
    <cellStyle name="40% - Accent1 2 4 6" xfId="977" xr:uid="{00000000-0005-0000-0000-0000CD030000}"/>
    <cellStyle name="40% - Accent1 2 4 7" xfId="978" xr:uid="{00000000-0005-0000-0000-0000CE030000}"/>
    <cellStyle name="40% - Accent1 2 4 8" xfId="979" xr:uid="{00000000-0005-0000-0000-0000CF030000}"/>
    <cellStyle name="40% - Accent1 2 5" xfId="980" xr:uid="{00000000-0005-0000-0000-0000D0030000}"/>
    <cellStyle name="40% - Accent1 2 5 2" xfId="981" xr:uid="{00000000-0005-0000-0000-0000D1030000}"/>
    <cellStyle name="40% - Accent1 2 5 2 2" xfId="982" xr:uid="{00000000-0005-0000-0000-0000D2030000}"/>
    <cellStyle name="40% - Accent1 2 5 2 2 2" xfId="983" xr:uid="{00000000-0005-0000-0000-0000D3030000}"/>
    <cellStyle name="40% - Accent1 2 5 2 3" xfId="984" xr:uid="{00000000-0005-0000-0000-0000D4030000}"/>
    <cellStyle name="40% - Accent1 2 5 2 4" xfId="985" xr:uid="{00000000-0005-0000-0000-0000D5030000}"/>
    <cellStyle name="40% - Accent1 2 5 2 5" xfId="986" xr:uid="{00000000-0005-0000-0000-0000D6030000}"/>
    <cellStyle name="40% - Accent1 2 5 3" xfId="987" xr:uid="{00000000-0005-0000-0000-0000D7030000}"/>
    <cellStyle name="40% - Accent1 2 5 3 2" xfId="988" xr:uid="{00000000-0005-0000-0000-0000D8030000}"/>
    <cellStyle name="40% - Accent1 2 5 4" xfId="989" xr:uid="{00000000-0005-0000-0000-0000D9030000}"/>
    <cellStyle name="40% - Accent1 2 5 5" xfId="990" xr:uid="{00000000-0005-0000-0000-0000DA030000}"/>
    <cellStyle name="40% - Accent1 2 5 6" xfId="991" xr:uid="{00000000-0005-0000-0000-0000DB030000}"/>
    <cellStyle name="40% - Accent1 2 6" xfId="992" xr:uid="{00000000-0005-0000-0000-0000DC030000}"/>
    <cellStyle name="40% - Accent1 2 6 2" xfId="993" xr:uid="{00000000-0005-0000-0000-0000DD030000}"/>
    <cellStyle name="40% - Accent1 2 6 2 2" xfId="994" xr:uid="{00000000-0005-0000-0000-0000DE030000}"/>
    <cellStyle name="40% - Accent1 2 6 2 2 2" xfId="995" xr:uid="{00000000-0005-0000-0000-0000DF030000}"/>
    <cellStyle name="40% - Accent1 2 6 2 3" xfId="996" xr:uid="{00000000-0005-0000-0000-0000E0030000}"/>
    <cellStyle name="40% - Accent1 2 6 3" xfId="997" xr:uid="{00000000-0005-0000-0000-0000E1030000}"/>
    <cellStyle name="40% - Accent1 2 6 3 2" xfId="998" xr:uid="{00000000-0005-0000-0000-0000E2030000}"/>
    <cellStyle name="40% - Accent1 2 6 4" xfId="999" xr:uid="{00000000-0005-0000-0000-0000E3030000}"/>
    <cellStyle name="40% - Accent1 2 6 5" xfId="1000" xr:uid="{00000000-0005-0000-0000-0000E4030000}"/>
    <cellStyle name="40% - Accent1 2 6 6" xfId="1001" xr:uid="{00000000-0005-0000-0000-0000E5030000}"/>
    <cellStyle name="40% - Accent1 2 7" xfId="1002" xr:uid="{00000000-0005-0000-0000-0000E6030000}"/>
    <cellStyle name="40% - Accent1 2 7 2" xfId="1003" xr:uid="{00000000-0005-0000-0000-0000E7030000}"/>
    <cellStyle name="40% - Accent1 2 7 2 2" xfId="1004" xr:uid="{00000000-0005-0000-0000-0000E8030000}"/>
    <cellStyle name="40% - Accent1 2 7 3" xfId="1005" xr:uid="{00000000-0005-0000-0000-0000E9030000}"/>
    <cellStyle name="40% - Accent1 2 7 4" xfId="1006" xr:uid="{00000000-0005-0000-0000-0000EA030000}"/>
    <cellStyle name="40% - Accent1 2 8" xfId="1007" xr:uid="{00000000-0005-0000-0000-0000EB030000}"/>
    <cellStyle name="40% - Accent1 2 8 2" xfId="1008" xr:uid="{00000000-0005-0000-0000-0000EC030000}"/>
    <cellStyle name="40% - Accent1 2 8 2 2" xfId="1009" xr:uid="{00000000-0005-0000-0000-0000ED030000}"/>
    <cellStyle name="40% - Accent1 2 8 3" xfId="1010" xr:uid="{00000000-0005-0000-0000-0000EE030000}"/>
    <cellStyle name="40% - Accent1 2 8 4" xfId="1011" xr:uid="{00000000-0005-0000-0000-0000EF030000}"/>
    <cellStyle name="40% - Accent1 2 9" xfId="1012" xr:uid="{00000000-0005-0000-0000-0000F0030000}"/>
    <cellStyle name="40% - Accent1 2 9 2" xfId="1013" xr:uid="{00000000-0005-0000-0000-0000F1030000}"/>
    <cellStyle name="40% - Accent1 2 9 3" xfId="1014" xr:uid="{00000000-0005-0000-0000-0000F2030000}"/>
    <cellStyle name="40% - Accent1 3" xfId="1015" xr:uid="{00000000-0005-0000-0000-0000F3030000}"/>
    <cellStyle name="40% - Accent1 4" xfId="1016" xr:uid="{00000000-0005-0000-0000-0000F4030000}"/>
    <cellStyle name="40% - Accent1 5" xfId="1017" xr:uid="{00000000-0005-0000-0000-0000F5030000}"/>
    <cellStyle name="40% - Accent1 6" xfId="1018" xr:uid="{00000000-0005-0000-0000-0000F6030000}"/>
    <cellStyle name="40% - Accent2 2" xfId="1019" xr:uid="{00000000-0005-0000-0000-0000F7030000}"/>
    <cellStyle name="40% - Accent2 2 10" xfId="1020" xr:uid="{00000000-0005-0000-0000-0000F8030000}"/>
    <cellStyle name="40% - Accent2 2 11" xfId="1021" xr:uid="{00000000-0005-0000-0000-0000F9030000}"/>
    <cellStyle name="40% - Accent2 2 2" xfId="1022" xr:uid="{00000000-0005-0000-0000-0000FA030000}"/>
    <cellStyle name="40% - Accent2 2 3" xfId="1023" xr:uid="{00000000-0005-0000-0000-0000FB030000}"/>
    <cellStyle name="40% - Accent2 2 3 10" xfId="1024" xr:uid="{00000000-0005-0000-0000-0000FC030000}"/>
    <cellStyle name="40% - Accent2 2 3 11" xfId="1025" xr:uid="{00000000-0005-0000-0000-0000FD030000}"/>
    <cellStyle name="40% - Accent2 2 3 2" xfId="1026" xr:uid="{00000000-0005-0000-0000-0000FE030000}"/>
    <cellStyle name="40% - Accent2 2 3 2 2" xfId="1027" xr:uid="{00000000-0005-0000-0000-0000FF030000}"/>
    <cellStyle name="40% - Accent2 2 3 2 2 2" xfId="1028" xr:uid="{00000000-0005-0000-0000-000000040000}"/>
    <cellStyle name="40% - Accent2 2 3 2 2 2 2" xfId="1029" xr:uid="{00000000-0005-0000-0000-000001040000}"/>
    <cellStyle name="40% - Accent2 2 3 2 2 2 2 2" xfId="1030" xr:uid="{00000000-0005-0000-0000-000002040000}"/>
    <cellStyle name="40% - Accent2 2 3 2 2 2 3" xfId="1031" xr:uid="{00000000-0005-0000-0000-000003040000}"/>
    <cellStyle name="40% - Accent2 2 3 2 2 2 4" xfId="1032" xr:uid="{00000000-0005-0000-0000-000004040000}"/>
    <cellStyle name="40% - Accent2 2 3 2 2 2 5" xfId="1033" xr:uid="{00000000-0005-0000-0000-000005040000}"/>
    <cellStyle name="40% - Accent2 2 3 2 2 3" xfId="1034" xr:uid="{00000000-0005-0000-0000-000006040000}"/>
    <cellStyle name="40% - Accent2 2 3 2 2 3 2" xfId="1035" xr:uid="{00000000-0005-0000-0000-000007040000}"/>
    <cellStyle name="40% - Accent2 2 3 2 2 4" xfId="1036" xr:uid="{00000000-0005-0000-0000-000008040000}"/>
    <cellStyle name="40% - Accent2 2 3 2 2 5" xfId="1037" xr:uid="{00000000-0005-0000-0000-000009040000}"/>
    <cellStyle name="40% - Accent2 2 3 2 2 6" xfId="1038" xr:uid="{00000000-0005-0000-0000-00000A040000}"/>
    <cellStyle name="40% - Accent2 2 3 2 3" xfId="1039" xr:uid="{00000000-0005-0000-0000-00000B040000}"/>
    <cellStyle name="40% - Accent2 2 3 2 3 2" xfId="1040" xr:uid="{00000000-0005-0000-0000-00000C040000}"/>
    <cellStyle name="40% - Accent2 2 3 2 3 2 2" xfId="1041" xr:uid="{00000000-0005-0000-0000-00000D040000}"/>
    <cellStyle name="40% - Accent2 2 3 2 3 2 2 2" xfId="1042" xr:uid="{00000000-0005-0000-0000-00000E040000}"/>
    <cellStyle name="40% - Accent2 2 3 2 3 2 3" xfId="1043" xr:uid="{00000000-0005-0000-0000-00000F040000}"/>
    <cellStyle name="40% - Accent2 2 3 2 3 3" xfId="1044" xr:uid="{00000000-0005-0000-0000-000010040000}"/>
    <cellStyle name="40% - Accent2 2 3 2 3 3 2" xfId="1045" xr:uid="{00000000-0005-0000-0000-000011040000}"/>
    <cellStyle name="40% - Accent2 2 3 2 3 4" xfId="1046" xr:uid="{00000000-0005-0000-0000-000012040000}"/>
    <cellStyle name="40% - Accent2 2 3 2 3 5" xfId="1047" xr:uid="{00000000-0005-0000-0000-000013040000}"/>
    <cellStyle name="40% - Accent2 2 3 2 3 6" xfId="1048" xr:uid="{00000000-0005-0000-0000-000014040000}"/>
    <cellStyle name="40% - Accent2 2 3 2 4" xfId="1049" xr:uid="{00000000-0005-0000-0000-000015040000}"/>
    <cellStyle name="40% - Accent2 2 3 2 4 2" xfId="1050" xr:uid="{00000000-0005-0000-0000-000016040000}"/>
    <cellStyle name="40% - Accent2 2 3 2 4 2 2" xfId="1051" xr:uid="{00000000-0005-0000-0000-000017040000}"/>
    <cellStyle name="40% - Accent2 2 3 2 4 3" xfId="1052" xr:uid="{00000000-0005-0000-0000-000018040000}"/>
    <cellStyle name="40% - Accent2 2 3 2 5" xfId="1053" xr:uid="{00000000-0005-0000-0000-000019040000}"/>
    <cellStyle name="40% - Accent2 2 3 2 5 2" xfId="1054" xr:uid="{00000000-0005-0000-0000-00001A040000}"/>
    <cellStyle name="40% - Accent2 2 3 2 6" xfId="1055" xr:uid="{00000000-0005-0000-0000-00001B040000}"/>
    <cellStyle name="40% - Accent2 2 3 2 7" xfId="1056" xr:uid="{00000000-0005-0000-0000-00001C040000}"/>
    <cellStyle name="40% - Accent2 2 3 2 8" xfId="1057" xr:uid="{00000000-0005-0000-0000-00001D040000}"/>
    <cellStyle name="40% - Accent2 2 3 3" xfId="1058" xr:uid="{00000000-0005-0000-0000-00001E040000}"/>
    <cellStyle name="40% - Accent2 2 3 3 2" xfId="1059" xr:uid="{00000000-0005-0000-0000-00001F040000}"/>
    <cellStyle name="40% - Accent2 2 3 3 2 2" xfId="1060" xr:uid="{00000000-0005-0000-0000-000020040000}"/>
    <cellStyle name="40% - Accent2 2 3 3 2 2 2" xfId="1061" xr:uid="{00000000-0005-0000-0000-000021040000}"/>
    <cellStyle name="40% - Accent2 2 3 3 2 3" xfId="1062" xr:uid="{00000000-0005-0000-0000-000022040000}"/>
    <cellStyle name="40% - Accent2 2 3 3 2 4" xfId="1063" xr:uid="{00000000-0005-0000-0000-000023040000}"/>
    <cellStyle name="40% - Accent2 2 3 3 2 5" xfId="1064" xr:uid="{00000000-0005-0000-0000-000024040000}"/>
    <cellStyle name="40% - Accent2 2 3 3 3" xfId="1065" xr:uid="{00000000-0005-0000-0000-000025040000}"/>
    <cellStyle name="40% - Accent2 2 3 3 3 2" xfId="1066" xr:uid="{00000000-0005-0000-0000-000026040000}"/>
    <cellStyle name="40% - Accent2 2 3 3 4" xfId="1067" xr:uid="{00000000-0005-0000-0000-000027040000}"/>
    <cellStyle name="40% - Accent2 2 3 3 5" xfId="1068" xr:uid="{00000000-0005-0000-0000-000028040000}"/>
    <cellStyle name="40% - Accent2 2 3 3 6" xfId="1069" xr:uid="{00000000-0005-0000-0000-000029040000}"/>
    <cellStyle name="40% - Accent2 2 3 4" xfId="1070" xr:uid="{00000000-0005-0000-0000-00002A040000}"/>
    <cellStyle name="40% - Accent2 2 3 4 2" xfId="1071" xr:uid="{00000000-0005-0000-0000-00002B040000}"/>
    <cellStyle name="40% - Accent2 2 3 4 2 2" xfId="1072" xr:uid="{00000000-0005-0000-0000-00002C040000}"/>
    <cellStyle name="40% - Accent2 2 3 4 2 2 2" xfId="1073" xr:uid="{00000000-0005-0000-0000-00002D040000}"/>
    <cellStyle name="40% - Accent2 2 3 4 2 3" xfId="1074" xr:uid="{00000000-0005-0000-0000-00002E040000}"/>
    <cellStyle name="40% - Accent2 2 3 4 3" xfId="1075" xr:uid="{00000000-0005-0000-0000-00002F040000}"/>
    <cellStyle name="40% - Accent2 2 3 4 3 2" xfId="1076" xr:uid="{00000000-0005-0000-0000-000030040000}"/>
    <cellStyle name="40% - Accent2 2 3 4 4" xfId="1077" xr:uid="{00000000-0005-0000-0000-000031040000}"/>
    <cellStyle name="40% - Accent2 2 3 4 5" xfId="1078" xr:uid="{00000000-0005-0000-0000-000032040000}"/>
    <cellStyle name="40% - Accent2 2 3 4 6" xfId="1079" xr:uid="{00000000-0005-0000-0000-000033040000}"/>
    <cellStyle name="40% - Accent2 2 3 5" xfId="1080" xr:uid="{00000000-0005-0000-0000-000034040000}"/>
    <cellStyle name="40% - Accent2 2 3 5 2" xfId="1081" xr:uid="{00000000-0005-0000-0000-000035040000}"/>
    <cellStyle name="40% - Accent2 2 3 5 2 2" xfId="1082" xr:uid="{00000000-0005-0000-0000-000036040000}"/>
    <cellStyle name="40% - Accent2 2 3 5 3" xfId="1083" xr:uid="{00000000-0005-0000-0000-000037040000}"/>
    <cellStyle name="40% - Accent2 2 3 5 4" xfId="1084" xr:uid="{00000000-0005-0000-0000-000038040000}"/>
    <cellStyle name="40% - Accent2 2 3 6" xfId="1085" xr:uid="{00000000-0005-0000-0000-000039040000}"/>
    <cellStyle name="40% - Accent2 2 3 6 2" xfId="1086" xr:uid="{00000000-0005-0000-0000-00003A040000}"/>
    <cellStyle name="40% - Accent2 2 3 6 2 2" xfId="1087" xr:uid="{00000000-0005-0000-0000-00003B040000}"/>
    <cellStyle name="40% - Accent2 2 3 6 3" xfId="1088" xr:uid="{00000000-0005-0000-0000-00003C040000}"/>
    <cellStyle name="40% - Accent2 2 3 7" xfId="1089" xr:uid="{00000000-0005-0000-0000-00003D040000}"/>
    <cellStyle name="40% - Accent2 2 3 7 2" xfId="1090" xr:uid="{00000000-0005-0000-0000-00003E040000}"/>
    <cellStyle name="40% - Accent2 2 3 8" xfId="1091" xr:uid="{00000000-0005-0000-0000-00003F040000}"/>
    <cellStyle name="40% - Accent2 2 3 9" xfId="1092" xr:uid="{00000000-0005-0000-0000-000040040000}"/>
    <cellStyle name="40% - Accent2 2 4" xfId="1093" xr:uid="{00000000-0005-0000-0000-000041040000}"/>
    <cellStyle name="40% - Accent2 2 4 2" xfId="1094" xr:uid="{00000000-0005-0000-0000-000042040000}"/>
    <cellStyle name="40% - Accent2 2 4 2 2" xfId="1095" xr:uid="{00000000-0005-0000-0000-000043040000}"/>
    <cellStyle name="40% - Accent2 2 4 2 2 2" xfId="1096" xr:uid="{00000000-0005-0000-0000-000044040000}"/>
    <cellStyle name="40% - Accent2 2 4 2 2 2 2" xfId="1097" xr:uid="{00000000-0005-0000-0000-000045040000}"/>
    <cellStyle name="40% - Accent2 2 4 2 2 3" xfId="1098" xr:uid="{00000000-0005-0000-0000-000046040000}"/>
    <cellStyle name="40% - Accent2 2 4 2 2 4" xfId="1099" xr:uid="{00000000-0005-0000-0000-000047040000}"/>
    <cellStyle name="40% - Accent2 2 4 2 2 5" xfId="1100" xr:uid="{00000000-0005-0000-0000-000048040000}"/>
    <cellStyle name="40% - Accent2 2 4 2 3" xfId="1101" xr:uid="{00000000-0005-0000-0000-000049040000}"/>
    <cellStyle name="40% - Accent2 2 4 2 3 2" xfId="1102" xr:uid="{00000000-0005-0000-0000-00004A040000}"/>
    <cellStyle name="40% - Accent2 2 4 2 4" xfId="1103" xr:uid="{00000000-0005-0000-0000-00004B040000}"/>
    <cellStyle name="40% - Accent2 2 4 2 5" xfId="1104" xr:uid="{00000000-0005-0000-0000-00004C040000}"/>
    <cellStyle name="40% - Accent2 2 4 2 6" xfId="1105" xr:uid="{00000000-0005-0000-0000-00004D040000}"/>
    <cellStyle name="40% - Accent2 2 4 3" xfId="1106" xr:uid="{00000000-0005-0000-0000-00004E040000}"/>
    <cellStyle name="40% - Accent2 2 4 3 2" xfId="1107" xr:uid="{00000000-0005-0000-0000-00004F040000}"/>
    <cellStyle name="40% - Accent2 2 4 3 2 2" xfId="1108" xr:uid="{00000000-0005-0000-0000-000050040000}"/>
    <cellStyle name="40% - Accent2 2 4 3 2 2 2" xfId="1109" xr:uid="{00000000-0005-0000-0000-000051040000}"/>
    <cellStyle name="40% - Accent2 2 4 3 2 3" xfId="1110" xr:uid="{00000000-0005-0000-0000-000052040000}"/>
    <cellStyle name="40% - Accent2 2 4 3 3" xfId="1111" xr:uid="{00000000-0005-0000-0000-000053040000}"/>
    <cellStyle name="40% - Accent2 2 4 3 3 2" xfId="1112" xr:uid="{00000000-0005-0000-0000-000054040000}"/>
    <cellStyle name="40% - Accent2 2 4 3 4" xfId="1113" xr:uid="{00000000-0005-0000-0000-000055040000}"/>
    <cellStyle name="40% - Accent2 2 4 3 5" xfId="1114" xr:uid="{00000000-0005-0000-0000-000056040000}"/>
    <cellStyle name="40% - Accent2 2 4 3 6" xfId="1115" xr:uid="{00000000-0005-0000-0000-000057040000}"/>
    <cellStyle name="40% - Accent2 2 4 4" xfId="1116" xr:uid="{00000000-0005-0000-0000-000058040000}"/>
    <cellStyle name="40% - Accent2 2 4 4 2" xfId="1117" xr:uid="{00000000-0005-0000-0000-000059040000}"/>
    <cellStyle name="40% - Accent2 2 4 4 2 2" xfId="1118" xr:uid="{00000000-0005-0000-0000-00005A040000}"/>
    <cellStyle name="40% - Accent2 2 4 4 3" xfId="1119" xr:uid="{00000000-0005-0000-0000-00005B040000}"/>
    <cellStyle name="40% - Accent2 2 4 5" xfId="1120" xr:uid="{00000000-0005-0000-0000-00005C040000}"/>
    <cellStyle name="40% - Accent2 2 4 5 2" xfId="1121" xr:uid="{00000000-0005-0000-0000-00005D040000}"/>
    <cellStyle name="40% - Accent2 2 4 6" xfId="1122" xr:uid="{00000000-0005-0000-0000-00005E040000}"/>
    <cellStyle name="40% - Accent2 2 4 7" xfId="1123" xr:uid="{00000000-0005-0000-0000-00005F040000}"/>
    <cellStyle name="40% - Accent2 2 4 8" xfId="1124" xr:uid="{00000000-0005-0000-0000-000060040000}"/>
    <cellStyle name="40% - Accent2 2 5" xfId="1125" xr:uid="{00000000-0005-0000-0000-000061040000}"/>
    <cellStyle name="40% - Accent2 2 5 2" xfId="1126" xr:uid="{00000000-0005-0000-0000-000062040000}"/>
    <cellStyle name="40% - Accent2 2 5 2 2" xfId="1127" xr:uid="{00000000-0005-0000-0000-000063040000}"/>
    <cellStyle name="40% - Accent2 2 5 2 2 2" xfId="1128" xr:uid="{00000000-0005-0000-0000-000064040000}"/>
    <cellStyle name="40% - Accent2 2 5 2 3" xfId="1129" xr:uid="{00000000-0005-0000-0000-000065040000}"/>
    <cellStyle name="40% - Accent2 2 5 2 4" xfId="1130" xr:uid="{00000000-0005-0000-0000-000066040000}"/>
    <cellStyle name="40% - Accent2 2 5 2 5" xfId="1131" xr:uid="{00000000-0005-0000-0000-000067040000}"/>
    <cellStyle name="40% - Accent2 2 5 3" xfId="1132" xr:uid="{00000000-0005-0000-0000-000068040000}"/>
    <cellStyle name="40% - Accent2 2 5 3 2" xfId="1133" xr:uid="{00000000-0005-0000-0000-000069040000}"/>
    <cellStyle name="40% - Accent2 2 5 4" xfId="1134" xr:uid="{00000000-0005-0000-0000-00006A040000}"/>
    <cellStyle name="40% - Accent2 2 5 5" xfId="1135" xr:uid="{00000000-0005-0000-0000-00006B040000}"/>
    <cellStyle name="40% - Accent2 2 5 6" xfId="1136" xr:uid="{00000000-0005-0000-0000-00006C040000}"/>
    <cellStyle name="40% - Accent2 2 6" xfId="1137" xr:uid="{00000000-0005-0000-0000-00006D040000}"/>
    <cellStyle name="40% - Accent2 2 6 2" xfId="1138" xr:uid="{00000000-0005-0000-0000-00006E040000}"/>
    <cellStyle name="40% - Accent2 2 6 2 2" xfId="1139" xr:uid="{00000000-0005-0000-0000-00006F040000}"/>
    <cellStyle name="40% - Accent2 2 6 2 2 2" xfId="1140" xr:uid="{00000000-0005-0000-0000-000070040000}"/>
    <cellStyle name="40% - Accent2 2 6 2 3" xfId="1141" xr:uid="{00000000-0005-0000-0000-000071040000}"/>
    <cellStyle name="40% - Accent2 2 6 3" xfId="1142" xr:uid="{00000000-0005-0000-0000-000072040000}"/>
    <cellStyle name="40% - Accent2 2 6 3 2" xfId="1143" xr:uid="{00000000-0005-0000-0000-000073040000}"/>
    <cellStyle name="40% - Accent2 2 6 4" xfId="1144" xr:uid="{00000000-0005-0000-0000-000074040000}"/>
    <cellStyle name="40% - Accent2 2 6 5" xfId="1145" xr:uid="{00000000-0005-0000-0000-000075040000}"/>
    <cellStyle name="40% - Accent2 2 6 6" xfId="1146" xr:uid="{00000000-0005-0000-0000-000076040000}"/>
    <cellStyle name="40% - Accent2 2 7" xfId="1147" xr:uid="{00000000-0005-0000-0000-000077040000}"/>
    <cellStyle name="40% - Accent2 2 7 2" xfId="1148" xr:uid="{00000000-0005-0000-0000-000078040000}"/>
    <cellStyle name="40% - Accent2 2 7 2 2" xfId="1149" xr:uid="{00000000-0005-0000-0000-000079040000}"/>
    <cellStyle name="40% - Accent2 2 7 3" xfId="1150" xr:uid="{00000000-0005-0000-0000-00007A040000}"/>
    <cellStyle name="40% - Accent2 2 7 4" xfId="1151" xr:uid="{00000000-0005-0000-0000-00007B040000}"/>
    <cellStyle name="40% - Accent2 2 8" xfId="1152" xr:uid="{00000000-0005-0000-0000-00007C040000}"/>
    <cellStyle name="40% - Accent2 2 8 2" xfId="1153" xr:uid="{00000000-0005-0000-0000-00007D040000}"/>
    <cellStyle name="40% - Accent2 2 8 2 2" xfId="1154" xr:uid="{00000000-0005-0000-0000-00007E040000}"/>
    <cellStyle name="40% - Accent2 2 8 3" xfId="1155" xr:uid="{00000000-0005-0000-0000-00007F040000}"/>
    <cellStyle name="40% - Accent2 2 8 4" xfId="1156" xr:uid="{00000000-0005-0000-0000-000080040000}"/>
    <cellStyle name="40% - Accent2 2 9" xfId="1157" xr:uid="{00000000-0005-0000-0000-000081040000}"/>
    <cellStyle name="40% - Accent2 2 9 2" xfId="1158" xr:uid="{00000000-0005-0000-0000-000082040000}"/>
    <cellStyle name="40% - Accent2 2 9 3" xfId="1159" xr:uid="{00000000-0005-0000-0000-000083040000}"/>
    <cellStyle name="40% - Accent2 3" xfId="1160" xr:uid="{00000000-0005-0000-0000-000084040000}"/>
    <cellStyle name="40% - Accent2 4" xfId="1161" xr:uid="{00000000-0005-0000-0000-000085040000}"/>
    <cellStyle name="40% - Accent2 5" xfId="1162" xr:uid="{00000000-0005-0000-0000-000086040000}"/>
    <cellStyle name="40% - Accent2 6" xfId="1163" xr:uid="{00000000-0005-0000-0000-000087040000}"/>
    <cellStyle name="40% - Accent3 2" xfId="1164" xr:uid="{00000000-0005-0000-0000-000088040000}"/>
    <cellStyle name="40% - Accent3 2 10" xfId="1165" xr:uid="{00000000-0005-0000-0000-000089040000}"/>
    <cellStyle name="40% - Accent3 2 11" xfId="1166" xr:uid="{00000000-0005-0000-0000-00008A040000}"/>
    <cellStyle name="40% - Accent3 2 2" xfId="1167" xr:uid="{00000000-0005-0000-0000-00008B040000}"/>
    <cellStyle name="40% - Accent3 2 3" xfId="1168" xr:uid="{00000000-0005-0000-0000-00008C040000}"/>
    <cellStyle name="40% - Accent3 2 3 10" xfId="1169" xr:uid="{00000000-0005-0000-0000-00008D040000}"/>
    <cellStyle name="40% - Accent3 2 3 11" xfId="1170" xr:uid="{00000000-0005-0000-0000-00008E040000}"/>
    <cellStyle name="40% - Accent3 2 3 2" xfId="1171" xr:uid="{00000000-0005-0000-0000-00008F040000}"/>
    <cellStyle name="40% - Accent3 2 3 2 2" xfId="1172" xr:uid="{00000000-0005-0000-0000-000090040000}"/>
    <cellStyle name="40% - Accent3 2 3 2 2 2" xfId="1173" xr:uid="{00000000-0005-0000-0000-000091040000}"/>
    <cellStyle name="40% - Accent3 2 3 2 2 2 2" xfId="1174" xr:uid="{00000000-0005-0000-0000-000092040000}"/>
    <cellStyle name="40% - Accent3 2 3 2 2 2 2 2" xfId="1175" xr:uid="{00000000-0005-0000-0000-000093040000}"/>
    <cellStyle name="40% - Accent3 2 3 2 2 2 3" xfId="1176" xr:uid="{00000000-0005-0000-0000-000094040000}"/>
    <cellStyle name="40% - Accent3 2 3 2 2 2 4" xfId="1177" xr:uid="{00000000-0005-0000-0000-000095040000}"/>
    <cellStyle name="40% - Accent3 2 3 2 2 2 5" xfId="1178" xr:uid="{00000000-0005-0000-0000-000096040000}"/>
    <cellStyle name="40% - Accent3 2 3 2 2 3" xfId="1179" xr:uid="{00000000-0005-0000-0000-000097040000}"/>
    <cellStyle name="40% - Accent3 2 3 2 2 3 2" xfId="1180" xr:uid="{00000000-0005-0000-0000-000098040000}"/>
    <cellStyle name="40% - Accent3 2 3 2 2 4" xfId="1181" xr:uid="{00000000-0005-0000-0000-000099040000}"/>
    <cellStyle name="40% - Accent3 2 3 2 2 5" xfId="1182" xr:uid="{00000000-0005-0000-0000-00009A040000}"/>
    <cellStyle name="40% - Accent3 2 3 2 2 6" xfId="1183" xr:uid="{00000000-0005-0000-0000-00009B040000}"/>
    <cellStyle name="40% - Accent3 2 3 2 3" xfId="1184" xr:uid="{00000000-0005-0000-0000-00009C040000}"/>
    <cellStyle name="40% - Accent3 2 3 2 3 2" xfId="1185" xr:uid="{00000000-0005-0000-0000-00009D040000}"/>
    <cellStyle name="40% - Accent3 2 3 2 3 2 2" xfId="1186" xr:uid="{00000000-0005-0000-0000-00009E040000}"/>
    <cellStyle name="40% - Accent3 2 3 2 3 2 2 2" xfId="1187" xr:uid="{00000000-0005-0000-0000-00009F040000}"/>
    <cellStyle name="40% - Accent3 2 3 2 3 2 3" xfId="1188" xr:uid="{00000000-0005-0000-0000-0000A0040000}"/>
    <cellStyle name="40% - Accent3 2 3 2 3 3" xfId="1189" xr:uid="{00000000-0005-0000-0000-0000A1040000}"/>
    <cellStyle name="40% - Accent3 2 3 2 3 3 2" xfId="1190" xr:uid="{00000000-0005-0000-0000-0000A2040000}"/>
    <cellStyle name="40% - Accent3 2 3 2 3 4" xfId="1191" xr:uid="{00000000-0005-0000-0000-0000A3040000}"/>
    <cellStyle name="40% - Accent3 2 3 2 3 5" xfId="1192" xr:uid="{00000000-0005-0000-0000-0000A4040000}"/>
    <cellStyle name="40% - Accent3 2 3 2 3 6" xfId="1193" xr:uid="{00000000-0005-0000-0000-0000A5040000}"/>
    <cellStyle name="40% - Accent3 2 3 2 4" xfId="1194" xr:uid="{00000000-0005-0000-0000-0000A6040000}"/>
    <cellStyle name="40% - Accent3 2 3 2 4 2" xfId="1195" xr:uid="{00000000-0005-0000-0000-0000A7040000}"/>
    <cellStyle name="40% - Accent3 2 3 2 4 2 2" xfId="1196" xr:uid="{00000000-0005-0000-0000-0000A8040000}"/>
    <cellStyle name="40% - Accent3 2 3 2 4 3" xfId="1197" xr:uid="{00000000-0005-0000-0000-0000A9040000}"/>
    <cellStyle name="40% - Accent3 2 3 2 5" xfId="1198" xr:uid="{00000000-0005-0000-0000-0000AA040000}"/>
    <cellStyle name="40% - Accent3 2 3 2 5 2" xfId="1199" xr:uid="{00000000-0005-0000-0000-0000AB040000}"/>
    <cellStyle name="40% - Accent3 2 3 2 6" xfId="1200" xr:uid="{00000000-0005-0000-0000-0000AC040000}"/>
    <cellStyle name="40% - Accent3 2 3 2 7" xfId="1201" xr:uid="{00000000-0005-0000-0000-0000AD040000}"/>
    <cellStyle name="40% - Accent3 2 3 2 8" xfId="1202" xr:uid="{00000000-0005-0000-0000-0000AE040000}"/>
    <cellStyle name="40% - Accent3 2 3 3" xfId="1203" xr:uid="{00000000-0005-0000-0000-0000AF040000}"/>
    <cellStyle name="40% - Accent3 2 3 3 2" xfId="1204" xr:uid="{00000000-0005-0000-0000-0000B0040000}"/>
    <cellStyle name="40% - Accent3 2 3 3 2 2" xfId="1205" xr:uid="{00000000-0005-0000-0000-0000B1040000}"/>
    <cellStyle name="40% - Accent3 2 3 3 2 2 2" xfId="1206" xr:uid="{00000000-0005-0000-0000-0000B2040000}"/>
    <cellStyle name="40% - Accent3 2 3 3 2 3" xfId="1207" xr:uid="{00000000-0005-0000-0000-0000B3040000}"/>
    <cellStyle name="40% - Accent3 2 3 3 2 4" xfId="1208" xr:uid="{00000000-0005-0000-0000-0000B4040000}"/>
    <cellStyle name="40% - Accent3 2 3 3 2 5" xfId="1209" xr:uid="{00000000-0005-0000-0000-0000B5040000}"/>
    <cellStyle name="40% - Accent3 2 3 3 3" xfId="1210" xr:uid="{00000000-0005-0000-0000-0000B6040000}"/>
    <cellStyle name="40% - Accent3 2 3 3 3 2" xfId="1211" xr:uid="{00000000-0005-0000-0000-0000B7040000}"/>
    <cellStyle name="40% - Accent3 2 3 3 4" xfId="1212" xr:uid="{00000000-0005-0000-0000-0000B8040000}"/>
    <cellStyle name="40% - Accent3 2 3 3 5" xfId="1213" xr:uid="{00000000-0005-0000-0000-0000B9040000}"/>
    <cellStyle name="40% - Accent3 2 3 3 6" xfId="1214" xr:uid="{00000000-0005-0000-0000-0000BA040000}"/>
    <cellStyle name="40% - Accent3 2 3 4" xfId="1215" xr:uid="{00000000-0005-0000-0000-0000BB040000}"/>
    <cellStyle name="40% - Accent3 2 3 4 2" xfId="1216" xr:uid="{00000000-0005-0000-0000-0000BC040000}"/>
    <cellStyle name="40% - Accent3 2 3 4 2 2" xfId="1217" xr:uid="{00000000-0005-0000-0000-0000BD040000}"/>
    <cellStyle name="40% - Accent3 2 3 4 2 2 2" xfId="1218" xr:uid="{00000000-0005-0000-0000-0000BE040000}"/>
    <cellStyle name="40% - Accent3 2 3 4 2 3" xfId="1219" xr:uid="{00000000-0005-0000-0000-0000BF040000}"/>
    <cellStyle name="40% - Accent3 2 3 4 3" xfId="1220" xr:uid="{00000000-0005-0000-0000-0000C0040000}"/>
    <cellStyle name="40% - Accent3 2 3 4 3 2" xfId="1221" xr:uid="{00000000-0005-0000-0000-0000C1040000}"/>
    <cellStyle name="40% - Accent3 2 3 4 4" xfId="1222" xr:uid="{00000000-0005-0000-0000-0000C2040000}"/>
    <cellStyle name="40% - Accent3 2 3 4 5" xfId="1223" xr:uid="{00000000-0005-0000-0000-0000C3040000}"/>
    <cellStyle name="40% - Accent3 2 3 4 6" xfId="1224" xr:uid="{00000000-0005-0000-0000-0000C4040000}"/>
    <cellStyle name="40% - Accent3 2 3 5" xfId="1225" xr:uid="{00000000-0005-0000-0000-0000C5040000}"/>
    <cellStyle name="40% - Accent3 2 3 5 2" xfId="1226" xr:uid="{00000000-0005-0000-0000-0000C6040000}"/>
    <cellStyle name="40% - Accent3 2 3 5 2 2" xfId="1227" xr:uid="{00000000-0005-0000-0000-0000C7040000}"/>
    <cellStyle name="40% - Accent3 2 3 5 3" xfId="1228" xr:uid="{00000000-0005-0000-0000-0000C8040000}"/>
    <cellStyle name="40% - Accent3 2 3 5 4" xfId="1229" xr:uid="{00000000-0005-0000-0000-0000C9040000}"/>
    <cellStyle name="40% - Accent3 2 3 6" xfId="1230" xr:uid="{00000000-0005-0000-0000-0000CA040000}"/>
    <cellStyle name="40% - Accent3 2 3 6 2" xfId="1231" xr:uid="{00000000-0005-0000-0000-0000CB040000}"/>
    <cellStyle name="40% - Accent3 2 3 6 2 2" xfId="1232" xr:uid="{00000000-0005-0000-0000-0000CC040000}"/>
    <cellStyle name="40% - Accent3 2 3 6 3" xfId="1233" xr:uid="{00000000-0005-0000-0000-0000CD040000}"/>
    <cellStyle name="40% - Accent3 2 3 7" xfId="1234" xr:uid="{00000000-0005-0000-0000-0000CE040000}"/>
    <cellStyle name="40% - Accent3 2 3 7 2" xfId="1235" xr:uid="{00000000-0005-0000-0000-0000CF040000}"/>
    <cellStyle name="40% - Accent3 2 3 8" xfId="1236" xr:uid="{00000000-0005-0000-0000-0000D0040000}"/>
    <cellStyle name="40% - Accent3 2 3 9" xfId="1237" xr:uid="{00000000-0005-0000-0000-0000D1040000}"/>
    <cellStyle name="40% - Accent3 2 4" xfId="1238" xr:uid="{00000000-0005-0000-0000-0000D2040000}"/>
    <cellStyle name="40% - Accent3 2 4 2" xfId="1239" xr:uid="{00000000-0005-0000-0000-0000D3040000}"/>
    <cellStyle name="40% - Accent3 2 4 2 2" xfId="1240" xr:uid="{00000000-0005-0000-0000-0000D4040000}"/>
    <cellStyle name="40% - Accent3 2 4 2 2 2" xfId="1241" xr:uid="{00000000-0005-0000-0000-0000D5040000}"/>
    <cellStyle name="40% - Accent3 2 4 2 2 2 2" xfId="1242" xr:uid="{00000000-0005-0000-0000-0000D6040000}"/>
    <cellStyle name="40% - Accent3 2 4 2 2 3" xfId="1243" xr:uid="{00000000-0005-0000-0000-0000D7040000}"/>
    <cellStyle name="40% - Accent3 2 4 2 2 4" xfId="1244" xr:uid="{00000000-0005-0000-0000-0000D8040000}"/>
    <cellStyle name="40% - Accent3 2 4 2 2 5" xfId="1245" xr:uid="{00000000-0005-0000-0000-0000D9040000}"/>
    <cellStyle name="40% - Accent3 2 4 2 3" xfId="1246" xr:uid="{00000000-0005-0000-0000-0000DA040000}"/>
    <cellStyle name="40% - Accent3 2 4 2 3 2" xfId="1247" xr:uid="{00000000-0005-0000-0000-0000DB040000}"/>
    <cellStyle name="40% - Accent3 2 4 2 4" xfId="1248" xr:uid="{00000000-0005-0000-0000-0000DC040000}"/>
    <cellStyle name="40% - Accent3 2 4 2 5" xfId="1249" xr:uid="{00000000-0005-0000-0000-0000DD040000}"/>
    <cellStyle name="40% - Accent3 2 4 2 6" xfId="1250" xr:uid="{00000000-0005-0000-0000-0000DE040000}"/>
    <cellStyle name="40% - Accent3 2 4 3" xfId="1251" xr:uid="{00000000-0005-0000-0000-0000DF040000}"/>
    <cellStyle name="40% - Accent3 2 4 3 2" xfId="1252" xr:uid="{00000000-0005-0000-0000-0000E0040000}"/>
    <cellStyle name="40% - Accent3 2 4 3 2 2" xfId="1253" xr:uid="{00000000-0005-0000-0000-0000E1040000}"/>
    <cellStyle name="40% - Accent3 2 4 3 2 2 2" xfId="1254" xr:uid="{00000000-0005-0000-0000-0000E2040000}"/>
    <cellStyle name="40% - Accent3 2 4 3 2 3" xfId="1255" xr:uid="{00000000-0005-0000-0000-0000E3040000}"/>
    <cellStyle name="40% - Accent3 2 4 3 3" xfId="1256" xr:uid="{00000000-0005-0000-0000-0000E4040000}"/>
    <cellStyle name="40% - Accent3 2 4 3 3 2" xfId="1257" xr:uid="{00000000-0005-0000-0000-0000E5040000}"/>
    <cellStyle name="40% - Accent3 2 4 3 4" xfId="1258" xr:uid="{00000000-0005-0000-0000-0000E6040000}"/>
    <cellStyle name="40% - Accent3 2 4 3 5" xfId="1259" xr:uid="{00000000-0005-0000-0000-0000E7040000}"/>
    <cellStyle name="40% - Accent3 2 4 3 6" xfId="1260" xr:uid="{00000000-0005-0000-0000-0000E8040000}"/>
    <cellStyle name="40% - Accent3 2 4 4" xfId="1261" xr:uid="{00000000-0005-0000-0000-0000E9040000}"/>
    <cellStyle name="40% - Accent3 2 4 4 2" xfId="1262" xr:uid="{00000000-0005-0000-0000-0000EA040000}"/>
    <cellStyle name="40% - Accent3 2 4 4 2 2" xfId="1263" xr:uid="{00000000-0005-0000-0000-0000EB040000}"/>
    <cellStyle name="40% - Accent3 2 4 4 3" xfId="1264" xr:uid="{00000000-0005-0000-0000-0000EC040000}"/>
    <cellStyle name="40% - Accent3 2 4 5" xfId="1265" xr:uid="{00000000-0005-0000-0000-0000ED040000}"/>
    <cellStyle name="40% - Accent3 2 4 5 2" xfId="1266" xr:uid="{00000000-0005-0000-0000-0000EE040000}"/>
    <cellStyle name="40% - Accent3 2 4 6" xfId="1267" xr:uid="{00000000-0005-0000-0000-0000EF040000}"/>
    <cellStyle name="40% - Accent3 2 4 7" xfId="1268" xr:uid="{00000000-0005-0000-0000-0000F0040000}"/>
    <cellStyle name="40% - Accent3 2 4 8" xfId="1269" xr:uid="{00000000-0005-0000-0000-0000F1040000}"/>
    <cellStyle name="40% - Accent3 2 5" xfId="1270" xr:uid="{00000000-0005-0000-0000-0000F2040000}"/>
    <cellStyle name="40% - Accent3 2 5 2" xfId="1271" xr:uid="{00000000-0005-0000-0000-0000F3040000}"/>
    <cellStyle name="40% - Accent3 2 5 2 2" xfId="1272" xr:uid="{00000000-0005-0000-0000-0000F4040000}"/>
    <cellStyle name="40% - Accent3 2 5 2 2 2" xfId="1273" xr:uid="{00000000-0005-0000-0000-0000F5040000}"/>
    <cellStyle name="40% - Accent3 2 5 2 3" xfId="1274" xr:uid="{00000000-0005-0000-0000-0000F6040000}"/>
    <cellStyle name="40% - Accent3 2 5 2 4" xfId="1275" xr:uid="{00000000-0005-0000-0000-0000F7040000}"/>
    <cellStyle name="40% - Accent3 2 5 2 5" xfId="1276" xr:uid="{00000000-0005-0000-0000-0000F8040000}"/>
    <cellStyle name="40% - Accent3 2 5 3" xfId="1277" xr:uid="{00000000-0005-0000-0000-0000F9040000}"/>
    <cellStyle name="40% - Accent3 2 5 3 2" xfId="1278" xr:uid="{00000000-0005-0000-0000-0000FA040000}"/>
    <cellStyle name="40% - Accent3 2 5 4" xfId="1279" xr:uid="{00000000-0005-0000-0000-0000FB040000}"/>
    <cellStyle name="40% - Accent3 2 5 5" xfId="1280" xr:uid="{00000000-0005-0000-0000-0000FC040000}"/>
    <cellStyle name="40% - Accent3 2 5 6" xfId="1281" xr:uid="{00000000-0005-0000-0000-0000FD040000}"/>
    <cellStyle name="40% - Accent3 2 6" xfId="1282" xr:uid="{00000000-0005-0000-0000-0000FE040000}"/>
    <cellStyle name="40% - Accent3 2 6 2" xfId="1283" xr:uid="{00000000-0005-0000-0000-0000FF040000}"/>
    <cellStyle name="40% - Accent3 2 6 2 2" xfId="1284" xr:uid="{00000000-0005-0000-0000-000000050000}"/>
    <cellStyle name="40% - Accent3 2 6 2 2 2" xfId="1285" xr:uid="{00000000-0005-0000-0000-000001050000}"/>
    <cellStyle name="40% - Accent3 2 6 2 3" xfId="1286" xr:uid="{00000000-0005-0000-0000-000002050000}"/>
    <cellStyle name="40% - Accent3 2 6 3" xfId="1287" xr:uid="{00000000-0005-0000-0000-000003050000}"/>
    <cellStyle name="40% - Accent3 2 6 3 2" xfId="1288" xr:uid="{00000000-0005-0000-0000-000004050000}"/>
    <cellStyle name="40% - Accent3 2 6 4" xfId="1289" xr:uid="{00000000-0005-0000-0000-000005050000}"/>
    <cellStyle name="40% - Accent3 2 6 5" xfId="1290" xr:uid="{00000000-0005-0000-0000-000006050000}"/>
    <cellStyle name="40% - Accent3 2 6 6" xfId="1291" xr:uid="{00000000-0005-0000-0000-000007050000}"/>
    <cellStyle name="40% - Accent3 2 7" xfId="1292" xr:uid="{00000000-0005-0000-0000-000008050000}"/>
    <cellStyle name="40% - Accent3 2 7 2" xfId="1293" xr:uid="{00000000-0005-0000-0000-000009050000}"/>
    <cellStyle name="40% - Accent3 2 7 2 2" xfId="1294" xr:uid="{00000000-0005-0000-0000-00000A050000}"/>
    <cellStyle name="40% - Accent3 2 7 3" xfId="1295" xr:uid="{00000000-0005-0000-0000-00000B050000}"/>
    <cellStyle name="40% - Accent3 2 7 4" xfId="1296" xr:uid="{00000000-0005-0000-0000-00000C050000}"/>
    <cellStyle name="40% - Accent3 2 8" xfId="1297" xr:uid="{00000000-0005-0000-0000-00000D050000}"/>
    <cellStyle name="40% - Accent3 2 8 2" xfId="1298" xr:uid="{00000000-0005-0000-0000-00000E050000}"/>
    <cellStyle name="40% - Accent3 2 8 2 2" xfId="1299" xr:uid="{00000000-0005-0000-0000-00000F050000}"/>
    <cellStyle name="40% - Accent3 2 8 3" xfId="1300" xr:uid="{00000000-0005-0000-0000-000010050000}"/>
    <cellStyle name="40% - Accent3 2 8 4" xfId="1301" xr:uid="{00000000-0005-0000-0000-000011050000}"/>
    <cellStyle name="40% - Accent3 2 9" xfId="1302" xr:uid="{00000000-0005-0000-0000-000012050000}"/>
    <cellStyle name="40% - Accent3 2 9 2" xfId="1303" xr:uid="{00000000-0005-0000-0000-000013050000}"/>
    <cellStyle name="40% - Accent3 2 9 3" xfId="1304" xr:uid="{00000000-0005-0000-0000-000014050000}"/>
    <cellStyle name="40% - Accent3 3" xfId="1305" xr:uid="{00000000-0005-0000-0000-000015050000}"/>
    <cellStyle name="40% - Accent3 4" xfId="1306" xr:uid="{00000000-0005-0000-0000-000016050000}"/>
    <cellStyle name="40% - Accent3 5" xfId="1307" xr:uid="{00000000-0005-0000-0000-000017050000}"/>
    <cellStyle name="40% - Accent3 6" xfId="1308" xr:uid="{00000000-0005-0000-0000-000018050000}"/>
    <cellStyle name="40% - Accent4 2" xfId="1309" xr:uid="{00000000-0005-0000-0000-000019050000}"/>
    <cellStyle name="40% - Accent4 2 10" xfId="1310" xr:uid="{00000000-0005-0000-0000-00001A050000}"/>
    <cellStyle name="40% - Accent4 2 11" xfId="1311" xr:uid="{00000000-0005-0000-0000-00001B050000}"/>
    <cellStyle name="40% - Accent4 2 2" xfId="1312" xr:uid="{00000000-0005-0000-0000-00001C050000}"/>
    <cellStyle name="40% - Accent4 2 3" xfId="1313" xr:uid="{00000000-0005-0000-0000-00001D050000}"/>
    <cellStyle name="40% - Accent4 2 3 10" xfId="1314" xr:uid="{00000000-0005-0000-0000-00001E050000}"/>
    <cellStyle name="40% - Accent4 2 3 11" xfId="1315" xr:uid="{00000000-0005-0000-0000-00001F050000}"/>
    <cellStyle name="40% - Accent4 2 3 2" xfId="1316" xr:uid="{00000000-0005-0000-0000-000020050000}"/>
    <cellStyle name="40% - Accent4 2 3 2 2" xfId="1317" xr:uid="{00000000-0005-0000-0000-000021050000}"/>
    <cellStyle name="40% - Accent4 2 3 2 2 2" xfId="1318" xr:uid="{00000000-0005-0000-0000-000022050000}"/>
    <cellStyle name="40% - Accent4 2 3 2 2 2 2" xfId="1319" xr:uid="{00000000-0005-0000-0000-000023050000}"/>
    <cellStyle name="40% - Accent4 2 3 2 2 2 2 2" xfId="1320" xr:uid="{00000000-0005-0000-0000-000024050000}"/>
    <cellStyle name="40% - Accent4 2 3 2 2 2 3" xfId="1321" xr:uid="{00000000-0005-0000-0000-000025050000}"/>
    <cellStyle name="40% - Accent4 2 3 2 2 2 4" xfId="1322" xr:uid="{00000000-0005-0000-0000-000026050000}"/>
    <cellStyle name="40% - Accent4 2 3 2 2 2 5" xfId="1323" xr:uid="{00000000-0005-0000-0000-000027050000}"/>
    <cellStyle name="40% - Accent4 2 3 2 2 3" xfId="1324" xr:uid="{00000000-0005-0000-0000-000028050000}"/>
    <cellStyle name="40% - Accent4 2 3 2 2 3 2" xfId="1325" xr:uid="{00000000-0005-0000-0000-000029050000}"/>
    <cellStyle name="40% - Accent4 2 3 2 2 4" xfId="1326" xr:uid="{00000000-0005-0000-0000-00002A050000}"/>
    <cellStyle name="40% - Accent4 2 3 2 2 5" xfId="1327" xr:uid="{00000000-0005-0000-0000-00002B050000}"/>
    <cellStyle name="40% - Accent4 2 3 2 2 6" xfId="1328" xr:uid="{00000000-0005-0000-0000-00002C050000}"/>
    <cellStyle name="40% - Accent4 2 3 2 3" xfId="1329" xr:uid="{00000000-0005-0000-0000-00002D050000}"/>
    <cellStyle name="40% - Accent4 2 3 2 3 2" xfId="1330" xr:uid="{00000000-0005-0000-0000-00002E050000}"/>
    <cellStyle name="40% - Accent4 2 3 2 3 2 2" xfId="1331" xr:uid="{00000000-0005-0000-0000-00002F050000}"/>
    <cellStyle name="40% - Accent4 2 3 2 3 2 2 2" xfId="1332" xr:uid="{00000000-0005-0000-0000-000030050000}"/>
    <cellStyle name="40% - Accent4 2 3 2 3 2 3" xfId="1333" xr:uid="{00000000-0005-0000-0000-000031050000}"/>
    <cellStyle name="40% - Accent4 2 3 2 3 3" xfId="1334" xr:uid="{00000000-0005-0000-0000-000032050000}"/>
    <cellStyle name="40% - Accent4 2 3 2 3 3 2" xfId="1335" xr:uid="{00000000-0005-0000-0000-000033050000}"/>
    <cellStyle name="40% - Accent4 2 3 2 3 4" xfId="1336" xr:uid="{00000000-0005-0000-0000-000034050000}"/>
    <cellStyle name="40% - Accent4 2 3 2 3 5" xfId="1337" xr:uid="{00000000-0005-0000-0000-000035050000}"/>
    <cellStyle name="40% - Accent4 2 3 2 3 6" xfId="1338" xr:uid="{00000000-0005-0000-0000-000036050000}"/>
    <cellStyle name="40% - Accent4 2 3 2 4" xfId="1339" xr:uid="{00000000-0005-0000-0000-000037050000}"/>
    <cellStyle name="40% - Accent4 2 3 2 4 2" xfId="1340" xr:uid="{00000000-0005-0000-0000-000038050000}"/>
    <cellStyle name="40% - Accent4 2 3 2 4 2 2" xfId="1341" xr:uid="{00000000-0005-0000-0000-000039050000}"/>
    <cellStyle name="40% - Accent4 2 3 2 4 3" xfId="1342" xr:uid="{00000000-0005-0000-0000-00003A050000}"/>
    <cellStyle name="40% - Accent4 2 3 2 5" xfId="1343" xr:uid="{00000000-0005-0000-0000-00003B050000}"/>
    <cellStyle name="40% - Accent4 2 3 2 5 2" xfId="1344" xr:uid="{00000000-0005-0000-0000-00003C050000}"/>
    <cellStyle name="40% - Accent4 2 3 2 6" xfId="1345" xr:uid="{00000000-0005-0000-0000-00003D050000}"/>
    <cellStyle name="40% - Accent4 2 3 2 7" xfId="1346" xr:uid="{00000000-0005-0000-0000-00003E050000}"/>
    <cellStyle name="40% - Accent4 2 3 2 8" xfId="1347" xr:uid="{00000000-0005-0000-0000-00003F050000}"/>
    <cellStyle name="40% - Accent4 2 3 3" xfId="1348" xr:uid="{00000000-0005-0000-0000-000040050000}"/>
    <cellStyle name="40% - Accent4 2 3 3 2" xfId="1349" xr:uid="{00000000-0005-0000-0000-000041050000}"/>
    <cellStyle name="40% - Accent4 2 3 3 2 2" xfId="1350" xr:uid="{00000000-0005-0000-0000-000042050000}"/>
    <cellStyle name="40% - Accent4 2 3 3 2 2 2" xfId="1351" xr:uid="{00000000-0005-0000-0000-000043050000}"/>
    <cellStyle name="40% - Accent4 2 3 3 2 3" xfId="1352" xr:uid="{00000000-0005-0000-0000-000044050000}"/>
    <cellStyle name="40% - Accent4 2 3 3 2 4" xfId="1353" xr:uid="{00000000-0005-0000-0000-000045050000}"/>
    <cellStyle name="40% - Accent4 2 3 3 2 5" xfId="1354" xr:uid="{00000000-0005-0000-0000-000046050000}"/>
    <cellStyle name="40% - Accent4 2 3 3 3" xfId="1355" xr:uid="{00000000-0005-0000-0000-000047050000}"/>
    <cellStyle name="40% - Accent4 2 3 3 3 2" xfId="1356" xr:uid="{00000000-0005-0000-0000-000048050000}"/>
    <cellStyle name="40% - Accent4 2 3 3 4" xfId="1357" xr:uid="{00000000-0005-0000-0000-000049050000}"/>
    <cellStyle name="40% - Accent4 2 3 3 5" xfId="1358" xr:uid="{00000000-0005-0000-0000-00004A050000}"/>
    <cellStyle name="40% - Accent4 2 3 3 6" xfId="1359" xr:uid="{00000000-0005-0000-0000-00004B050000}"/>
    <cellStyle name="40% - Accent4 2 3 4" xfId="1360" xr:uid="{00000000-0005-0000-0000-00004C050000}"/>
    <cellStyle name="40% - Accent4 2 3 4 2" xfId="1361" xr:uid="{00000000-0005-0000-0000-00004D050000}"/>
    <cellStyle name="40% - Accent4 2 3 4 2 2" xfId="1362" xr:uid="{00000000-0005-0000-0000-00004E050000}"/>
    <cellStyle name="40% - Accent4 2 3 4 2 2 2" xfId="1363" xr:uid="{00000000-0005-0000-0000-00004F050000}"/>
    <cellStyle name="40% - Accent4 2 3 4 2 3" xfId="1364" xr:uid="{00000000-0005-0000-0000-000050050000}"/>
    <cellStyle name="40% - Accent4 2 3 4 3" xfId="1365" xr:uid="{00000000-0005-0000-0000-000051050000}"/>
    <cellStyle name="40% - Accent4 2 3 4 3 2" xfId="1366" xr:uid="{00000000-0005-0000-0000-000052050000}"/>
    <cellStyle name="40% - Accent4 2 3 4 4" xfId="1367" xr:uid="{00000000-0005-0000-0000-000053050000}"/>
    <cellStyle name="40% - Accent4 2 3 4 5" xfId="1368" xr:uid="{00000000-0005-0000-0000-000054050000}"/>
    <cellStyle name="40% - Accent4 2 3 4 6" xfId="1369" xr:uid="{00000000-0005-0000-0000-000055050000}"/>
    <cellStyle name="40% - Accent4 2 3 5" xfId="1370" xr:uid="{00000000-0005-0000-0000-000056050000}"/>
    <cellStyle name="40% - Accent4 2 3 5 2" xfId="1371" xr:uid="{00000000-0005-0000-0000-000057050000}"/>
    <cellStyle name="40% - Accent4 2 3 5 2 2" xfId="1372" xr:uid="{00000000-0005-0000-0000-000058050000}"/>
    <cellStyle name="40% - Accent4 2 3 5 3" xfId="1373" xr:uid="{00000000-0005-0000-0000-000059050000}"/>
    <cellStyle name="40% - Accent4 2 3 5 4" xfId="1374" xr:uid="{00000000-0005-0000-0000-00005A050000}"/>
    <cellStyle name="40% - Accent4 2 3 6" xfId="1375" xr:uid="{00000000-0005-0000-0000-00005B050000}"/>
    <cellStyle name="40% - Accent4 2 3 6 2" xfId="1376" xr:uid="{00000000-0005-0000-0000-00005C050000}"/>
    <cellStyle name="40% - Accent4 2 3 6 2 2" xfId="1377" xr:uid="{00000000-0005-0000-0000-00005D050000}"/>
    <cellStyle name="40% - Accent4 2 3 6 3" xfId="1378" xr:uid="{00000000-0005-0000-0000-00005E050000}"/>
    <cellStyle name="40% - Accent4 2 3 7" xfId="1379" xr:uid="{00000000-0005-0000-0000-00005F050000}"/>
    <cellStyle name="40% - Accent4 2 3 7 2" xfId="1380" xr:uid="{00000000-0005-0000-0000-000060050000}"/>
    <cellStyle name="40% - Accent4 2 3 8" xfId="1381" xr:uid="{00000000-0005-0000-0000-000061050000}"/>
    <cellStyle name="40% - Accent4 2 3 9" xfId="1382" xr:uid="{00000000-0005-0000-0000-000062050000}"/>
    <cellStyle name="40% - Accent4 2 4" xfId="1383" xr:uid="{00000000-0005-0000-0000-000063050000}"/>
    <cellStyle name="40% - Accent4 2 4 2" xfId="1384" xr:uid="{00000000-0005-0000-0000-000064050000}"/>
    <cellStyle name="40% - Accent4 2 4 2 2" xfId="1385" xr:uid="{00000000-0005-0000-0000-000065050000}"/>
    <cellStyle name="40% - Accent4 2 4 2 2 2" xfId="1386" xr:uid="{00000000-0005-0000-0000-000066050000}"/>
    <cellStyle name="40% - Accent4 2 4 2 2 2 2" xfId="1387" xr:uid="{00000000-0005-0000-0000-000067050000}"/>
    <cellStyle name="40% - Accent4 2 4 2 2 3" xfId="1388" xr:uid="{00000000-0005-0000-0000-000068050000}"/>
    <cellStyle name="40% - Accent4 2 4 2 2 4" xfId="1389" xr:uid="{00000000-0005-0000-0000-000069050000}"/>
    <cellStyle name="40% - Accent4 2 4 2 2 5" xfId="1390" xr:uid="{00000000-0005-0000-0000-00006A050000}"/>
    <cellStyle name="40% - Accent4 2 4 2 3" xfId="1391" xr:uid="{00000000-0005-0000-0000-00006B050000}"/>
    <cellStyle name="40% - Accent4 2 4 2 3 2" xfId="1392" xr:uid="{00000000-0005-0000-0000-00006C050000}"/>
    <cellStyle name="40% - Accent4 2 4 2 4" xfId="1393" xr:uid="{00000000-0005-0000-0000-00006D050000}"/>
    <cellStyle name="40% - Accent4 2 4 2 5" xfId="1394" xr:uid="{00000000-0005-0000-0000-00006E050000}"/>
    <cellStyle name="40% - Accent4 2 4 2 6" xfId="1395" xr:uid="{00000000-0005-0000-0000-00006F050000}"/>
    <cellStyle name="40% - Accent4 2 4 3" xfId="1396" xr:uid="{00000000-0005-0000-0000-000070050000}"/>
    <cellStyle name="40% - Accent4 2 4 3 2" xfId="1397" xr:uid="{00000000-0005-0000-0000-000071050000}"/>
    <cellStyle name="40% - Accent4 2 4 3 2 2" xfId="1398" xr:uid="{00000000-0005-0000-0000-000072050000}"/>
    <cellStyle name="40% - Accent4 2 4 3 2 2 2" xfId="1399" xr:uid="{00000000-0005-0000-0000-000073050000}"/>
    <cellStyle name="40% - Accent4 2 4 3 2 3" xfId="1400" xr:uid="{00000000-0005-0000-0000-000074050000}"/>
    <cellStyle name="40% - Accent4 2 4 3 3" xfId="1401" xr:uid="{00000000-0005-0000-0000-000075050000}"/>
    <cellStyle name="40% - Accent4 2 4 3 3 2" xfId="1402" xr:uid="{00000000-0005-0000-0000-000076050000}"/>
    <cellStyle name="40% - Accent4 2 4 3 4" xfId="1403" xr:uid="{00000000-0005-0000-0000-000077050000}"/>
    <cellStyle name="40% - Accent4 2 4 3 5" xfId="1404" xr:uid="{00000000-0005-0000-0000-000078050000}"/>
    <cellStyle name="40% - Accent4 2 4 3 6" xfId="1405" xr:uid="{00000000-0005-0000-0000-000079050000}"/>
    <cellStyle name="40% - Accent4 2 4 4" xfId="1406" xr:uid="{00000000-0005-0000-0000-00007A050000}"/>
    <cellStyle name="40% - Accent4 2 4 4 2" xfId="1407" xr:uid="{00000000-0005-0000-0000-00007B050000}"/>
    <cellStyle name="40% - Accent4 2 4 4 2 2" xfId="1408" xr:uid="{00000000-0005-0000-0000-00007C050000}"/>
    <cellStyle name="40% - Accent4 2 4 4 3" xfId="1409" xr:uid="{00000000-0005-0000-0000-00007D050000}"/>
    <cellStyle name="40% - Accent4 2 4 5" xfId="1410" xr:uid="{00000000-0005-0000-0000-00007E050000}"/>
    <cellStyle name="40% - Accent4 2 4 5 2" xfId="1411" xr:uid="{00000000-0005-0000-0000-00007F050000}"/>
    <cellStyle name="40% - Accent4 2 4 6" xfId="1412" xr:uid="{00000000-0005-0000-0000-000080050000}"/>
    <cellStyle name="40% - Accent4 2 4 7" xfId="1413" xr:uid="{00000000-0005-0000-0000-000081050000}"/>
    <cellStyle name="40% - Accent4 2 4 8" xfId="1414" xr:uid="{00000000-0005-0000-0000-000082050000}"/>
    <cellStyle name="40% - Accent4 2 5" xfId="1415" xr:uid="{00000000-0005-0000-0000-000083050000}"/>
    <cellStyle name="40% - Accent4 2 5 2" xfId="1416" xr:uid="{00000000-0005-0000-0000-000084050000}"/>
    <cellStyle name="40% - Accent4 2 5 2 2" xfId="1417" xr:uid="{00000000-0005-0000-0000-000085050000}"/>
    <cellStyle name="40% - Accent4 2 5 2 2 2" xfId="1418" xr:uid="{00000000-0005-0000-0000-000086050000}"/>
    <cellStyle name="40% - Accent4 2 5 2 3" xfId="1419" xr:uid="{00000000-0005-0000-0000-000087050000}"/>
    <cellStyle name="40% - Accent4 2 5 2 4" xfId="1420" xr:uid="{00000000-0005-0000-0000-000088050000}"/>
    <cellStyle name="40% - Accent4 2 5 2 5" xfId="1421" xr:uid="{00000000-0005-0000-0000-000089050000}"/>
    <cellStyle name="40% - Accent4 2 5 3" xfId="1422" xr:uid="{00000000-0005-0000-0000-00008A050000}"/>
    <cellStyle name="40% - Accent4 2 5 3 2" xfId="1423" xr:uid="{00000000-0005-0000-0000-00008B050000}"/>
    <cellStyle name="40% - Accent4 2 5 4" xfId="1424" xr:uid="{00000000-0005-0000-0000-00008C050000}"/>
    <cellStyle name="40% - Accent4 2 5 5" xfId="1425" xr:uid="{00000000-0005-0000-0000-00008D050000}"/>
    <cellStyle name="40% - Accent4 2 5 6" xfId="1426" xr:uid="{00000000-0005-0000-0000-00008E050000}"/>
    <cellStyle name="40% - Accent4 2 6" xfId="1427" xr:uid="{00000000-0005-0000-0000-00008F050000}"/>
    <cellStyle name="40% - Accent4 2 6 2" xfId="1428" xr:uid="{00000000-0005-0000-0000-000090050000}"/>
    <cellStyle name="40% - Accent4 2 6 2 2" xfId="1429" xr:uid="{00000000-0005-0000-0000-000091050000}"/>
    <cellStyle name="40% - Accent4 2 6 2 2 2" xfId="1430" xr:uid="{00000000-0005-0000-0000-000092050000}"/>
    <cellStyle name="40% - Accent4 2 6 2 3" xfId="1431" xr:uid="{00000000-0005-0000-0000-000093050000}"/>
    <cellStyle name="40% - Accent4 2 6 3" xfId="1432" xr:uid="{00000000-0005-0000-0000-000094050000}"/>
    <cellStyle name="40% - Accent4 2 6 3 2" xfId="1433" xr:uid="{00000000-0005-0000-0000-000095050000}"/>
    <cellStyle name="40% - Accent4 2 6 4" xfId="1434" xr:uid="{00000000-0005-0000-0000-000096050000}"/>
    <cellStyle name="40% - Accent4 2 6 5" xfId="1435" xr:uid="{00000000-0005-0000-0000-000097050000}"/>
    <cellStyle name="40% - Accent4 2 6 6" xfId="1436" xr:uid="{00000000-0005-0000-0000-000098050000}"/>
    <cellStyle name="40% - Accent4 2 7" xfId="1437" xr:uid="{00000000-0005-0000-0000-000099050000}"/>
    <cellStyle name="40% - Accent4 2 7 2" xfId="1438" xr:uid="{00000000-0005-0000-0000-00009A050000}"/>
    <cellStyle name="40% - Accent4 2 7 2 2" xfId="1439" xr:uid="{00000000-0005-0000-0000-00009B050000}"/>
    <cellStyle name="40% - Accent4 2 7 3" xfId="1440" xr:uid="{00000000-0005-0000-0000-00009C050000}"/>
    <cellStyle name="40% - Accent4 2 7 4" xfId="1441" xr:uid="{00000000-0005-0000-0000-00009D050000}"/>
    <cellStyle name="40% - Accent4 2 8" xfId="1442" xr:uid="{00000000-0005-0000-0000-00009E050000}"/>
    <cellStyle name="40% - Accent4 2 8 2" xfId="1443" xr:uid="{00000000-0005-0000-0000-00009F050000}"/>
    <cellStyle name="40% - Accent4 2 8 2 2" xfId="1444" xr:uid="{00000000-0005-0000-0000-0000A0050000}"/>
    <cellStyle name="40% - Accent4 2 8 3" xfId="1445" xr:uid="{00000000-0005-0000-0000-0000A1050000}"/>
    <cellStyle name="40% - Accent4 2 8 4" xfId="1446" xr:uid="{00000000-0005-0000-0000-0000A2050000}"/>
    <cellStyle name="40% - Accent4 2 9" xfId="1447" xr:uid="{00000000-0005-0000-0000-0000A3050000}"/>
    <cellStyle name="40% - Accent4 2 9 2" xfId="1448" xr:uid="{00000000-0005-0000-0000-0000A4050000}"/>
    <cellStyle name="40% - Accent4 2 9 3" xfId="1449" xr:uid="{00000000-0005-0000-0000-0000A5050000}"/>
    <cellStyle name="40% - Accent4 3" xfId="1450" xr:uid="{00000000-0005-0000-0000-0000A6050000}"/>
    <cellStyle name="40% - Accent4 4" xfId="1451" xr:uid="{00000000-0005-0000-0000-0000A7050000}"/>
    <cellStyle name="40% - Accent4 5" xfId="1452" xr:uid="{00000000-0005-0000-0000-0000A8050000}"/>
    <cellStyle name="40% - Accent4 6" xfId="1453" xr:uid="{00000000-0005-0000-0000-0000A9050000}"/>
    <cellStyle name="40% - Accent5 2" xfId="1454" xr:uid="{00000000-0005-0000-0000-0000AA050000}"/>
    <cellStyle name="40% - Accent5 2 10" xfId="1455" xr:uid="{00000000-0005-0000-0000-0000AB050000}"/>
    <cellStyle name="40% - Accent5 2 11" xfId="1456" xr:uid="{00000000-0005-0000-0000-0000AC050000}"/>
    <cellStyle name="40% - Accent5 2 2" xfId="1457" xr:uid="{00000000-0005-0000-0000-0000AD050000}"/>
    <cellStyle name="40% - Accent5 2 3" xfId="1458" xr:uid="{00000000-0005-0000-0000-0000AE050000}"/>
    <cellStyle name="40% - Accent5 2 3 10" xfId="1459" xr:uid="{00000000-0005-0000-0000-0000AF050000}"/>
    <cellStyle name="40% - Accent5 2 3 11" xfId="1460" xr:uid="{00000000-0005-0000-0000-0000B0050000}"/>
    <cellStyle name="40% - Accent5 2 3 2" xfId="1461" xr:uid="{00000000-0005-0000-0000-0000B1050000}"/>
    <cellStyle name="40% - Accent5 2 3 2 2" xfId="1462" xr:uid="{00000000-0005-0000-0000-0000B2050000}"/>
    <cellStyle name="40% - Accent5 2 3 2 2 2" xfId="1463" xr:uid="{00000000-0005-0000-0000-0000B3050000}"/>
    <cellStyle name="40% - Accent5 2 3 2 2 2 2" xfId="1464" xr:uid="{00000000-0005-0000-0000-0000B4050000}"/>
    <cellStyle name="40% - Accent5 2 3 2 2 2 2 2" xfId="1465" xr:uid="{00000000-0005-0000-0000-0000B5050000}"/>
    <cellStyle name="40% - Accent5 2 3 2 2 2 3" xfId="1466" xr:uid="{00000000-0005-0000-0000-0000B6050000}"/>
    <cellStyle name="40% - Accent5 2 3 2 2 2 4" xfId="1467" xr:uid="{00000000-0005-0000-0000-0000B7050000}"/>
    <cellStyle name="40% - Accent5 2 3 2 2 2 5" xfId="1468" xr:uid="{00000000-0005-0000-0000-0000B8050000}"/>
    <cellStyle name="40% - Accent5 2 3 2 2 3" xfId="1469" xr:uid="{00000000-0005-0000-0000-0000B9050000}"/>
    <cellStyle name="40% - Accent5 2 3 2 2 3 2" xfId="1470" xr:uid="{00000000-0005-0000-0000-0000BA050000}"/>
    <cellStyle name="40% - Accent5 2 3 2 2 4" xfId="1471" xr:uid="{00000000-0005-0000-0000-0000BB050000}"/>
    <cellStyle name="40% - Accent5 2 3 2 2 5" xfId="1472" xr:uid="{00000000-0005-0000-0000-0000BC050000}"/>
    <cellStyle name="40% - Accent5 2 3 2 2 6" xfId="1473" xr:uid="{00000000-0005-0000-0000-0000BD050000}"/>
    <cellStyle name="40% - Accent5 2 3 2 3" xfId="1474" xr:uid="{00000000-0005-0000-0000-0000BE050000}"/>
    <cellStyle name="40% - Accent5 2 3 2 3 2" xfId="1475" xr:uid="{00000000-0005-0000-0000-0000BF050000}"/>
    <cellStyle name="40% - Accent5 2 3 2 3 2 2" xfId="1476" xr:uid="{00000000-0005-0000-0000-0000C0050000}"/>
    <cellStyle name="40% - Accent5 2 3 2 3 2 2 2" xfId="1477" xr:uid="{00000000-0005-0000-0000-0000C1050000}"/>
    <cellStyle name="40% - Accent5 2 3 2 3 2 3" xfId="1478" xr:uid="{00000000-0005-0000-0000-0000C2050000}"/>
    <cellStyle name="40% - Accent5 2 3 2 3 3" xfId="1479" xr:uid="{00000000-0005-0000-0000-0000C3050000}"/>
    <cellStyle name="40% - Accent5 2 3 2 3 3 2" xfId="1480" xr:uid="{00000000-0005-0000-0000-0000C4050000}"/>
    <cellStyle name="40% - Accent5 2 3 2 3 4" xfId="1481" xr:uid="{00000000-0005-0000-0000-0000C5050000}"/>
    <cellStyle name="40% - Accent5 2 3 2 3 5" xfId="1482" xr:uid="{00000000-0005-0000-0000-0000C6050000}"/>
    <cellStyle name="40% - Accent5 2 3 2 3 6" xfId="1483" xr:uid="{00000000-0005-0000-0000-0000C7050000}"/>
    <cellStyle name="40% - Accent5 2 3 2 4" xfId="1484" xr:uid="{00000000-0005-0000-0000-0000C8050000}"/>
    <cellStyle name="40% - Accent5 2 3 2 4 2" xfId="1485" xr:uid="{00000000-0005-0000-0000-0000C9050000}"/>
    <cellStyle name="40% - Accent5 2 3 2 4 2 2" xfId="1486" xr:uid="{00000000-0005-0000-0000-0000CA050000}"/>
    <cellStyle name="40% - Accent5 2 3 2 4 3" xfId="1487" xr:uid="{00000000-0005-0000-0000-0000CB050000}"/>
    <cellStyle name="40% - Accent5 2 3 2 5" xfId="1488" xr:uid="{00000000-0005-0000-0000-0000CC050000}"/>
    <cellStyle name="40% - Accent5 2 3 2 5 2" xfId="1489" xr:uid="{00000000-0005-0000-0000-0000CD050000}"/>
    <cellStyle name="40% - Accent5 2 3 2 6" xfId="1490" xr:uid="{00000000-0005-0000-0000-0000CE050000}"/>
    <cellStyle name="40% - Accent5 2 3 2 7" xfId="1491" xr:uid="{00000000-0005-0000-0000-0000CF050000}"/>
    <cellStyle name="40% - Accent5 2 3 2 8" xfId="1492" xr:uid="{00000000-0005-0000-0000-0000D0050000}"/>
    <cellStyle name="40% - Accent5 2 3 3" xfId="1493" xr:uid="{00000000-0005-0000-0000-0000D1050000}"/>
    <cellStyle name="40% - Accent5 2 3 3 2" xfId="1494" xr:uid="{00000000-0005-0000-0000-0000D2050000}"/>
    <cellStyle name="40% - Accent5 2 3 3 2 2" xfId="1495" xr:uid="{00000000-0005-0000-0000-0000D3050000}"/>
    <cellStyle name="40% - Accent5 2 3 3 2 2 2" xfId="1496" xr:uid="{00000000-0005-0000-0000-0000D4050000}"/>
    <cellStyle name="40% - Accent5 2 3 3 2 3" xfId="1497" xr:uid="{00000000-0005-0000-0000-0000D5050000}"/>
    <cellStyle name="40% - Accent5 2 3 3 2 4" xfId="1498" xr:uid="{00000000-0005-0000-0000-0000D6050000}"/>
    <cellStyle name="40% - Accent5 2 3 3 2 5" xfId="1499" xr:uid="{00000000-0005-0000-0000-0000D7050000}"/>
    <cellStyle name="40% - Accent5 2 3 3 3" xfId="1500" xr:uid="{00000000-0005-0000-0000-0000D8050000}"/>
    <cellStyle name="40% - Accent5 2 3 3 3 2" xfId="1501" xr:uid="{00000000-0005-0000-0000-0000D9050000}"/>
    <cellStyle name="40% - Accent5 2 3 3 4" xfId="1502" xr:uid="{00000000-0005-0000-0000-0000DA050000}"/>
    <cellStyle name="40% - Accent5 2 3 3 5" xfId="1503" xr:uid="{00000000-0005-0000-0000-0000DB050000}"/>
    <cellStyle name="40% - Accent5 2 3 3 6" xfId="1504" xr:uid="{00000000-0005-0000-0000-0000DC050000}"/>
    <cellStyle name="40% - Accent5 2 3 4" xfId="1505" xr:uid="{00000000-0005-0000-0000-0000DD050000}"/>
    <cellStyle name="40% - Accent5 2 3 4 2" xfId="1506" xr:uid="{00000000-0005-0000-0000-0000DE050000}"/>
    <cellStyle name="40% - Accent5 2 3 4 2 2" xfId="1507" xr:uid="{00000000-0005-0000-0000-0000DF050000}"/>
    <cellStyle name="40% - Accent5 2 3 4 2 2 2" xfId="1508" xr:uid="{00000000-0005-0000-0000-0000E0050000}"/>
    <cellStyle name="40% - Accent5 2 3 4 2 3" xfId="1509" xr:uid="{00000000-0005-0000-0000-0000E1050000}"/>
    <cellStyle name="40% - Accent5 2 3 4 3" xfId="1510" xr:uid="{00000000-0005-0000-0000-0000E2050000}"/>
    <cellStyle name="40% - Accent5 2 3 4 3 2" xfId="1511" xr:uid="{00000000-0005-0000-0000-0000E3050000}"/>
    <cellStyle name="40% - Accent5 2 3 4 4" xfId="1512" xr:uid="{00000000-0005-0000-0000-0000E4050000}"/>
    <cellStyle name="40% - Accent5 2 3 4 5" xfId="1513" xr:uid="{00000000-0005-0000-0000-0000E5050000}"/>
    <cellStyle name="40% - Accent5 2 3 4 6" xfId="1514" xr:uid="{00000000-0005-0000-0000-0000E6050000}"/>
    <cellStyle name="40% - Accent5 2 3 5" xfId="1515" xr:uid="{00000000-0005-0000-0000-0000E7050000}"/>
    <cellStyle name="40% - Accent5 2 3 5 2" xfId="1516" xr:uid="{00000000-0005-0000-0000-0000E8050000}"/>
    <cellStyle name="40% - Accent5 2 3 5 2 2" xfId="1517" xr:uid="{00000000-0005-0000-0000-0000E9050000}"/>
    <cellStyle name="40% - Accent5 2 3 5 3" xfId="1518" xr:uid="{00000000-0005-0000-0000-0000EA050000}"/>
    <cellStyle name="40% - Accent5 2 3 5 4" xfId="1519" xr:uid="{00000000-0005-0000-0000-0000EB050000}"/>
    <cellStyle name="40% - Accent5 2 3 6" xfId="1520" xr:uid="{00000000-0005-0000-0000-0000EC050000}"/>
    <cellStyle name="40% - Accent5 2 3 6 2" xfId="1521" xr:uid="{00000000-0005-0000-0000-0000ED050000}"/>
    <cellStyle name="40% - Accent5 2 3 6 2 2" xfId="1522" xr:uid="{00000000-0005-0000-0000-0000EE050000}"/>
    <cellStyle name="40% - Accent5 2 3 6 3" xfId="1523" xr:uid="{00000000-0005-0000-0000-0000EF050000}"/>
    <cellStyle name="40% - Accent5 2 3 7" xfId="1524" xr:uid="{00000000-0005-0000-0000-0000F0050000}"/>
    <cellStyle name="40% - Accent5 2 3 7 2" xfId="1525" xr:uid="{00000000-0005-0000-0000-0000F1050000}"/>
    <cellStyle name="40% - Accent5 2 3 8" xfId="1526" xr:uid="{00000000-0005-0000-0000-0000F2050000}"/>
    <cellStyle name="40% - Accent5 2 3 9" xfId="1527" xr:uid="{00000000-0005-0000-0000-0000F3050000}"/>
    <cellStyle name="40% - Accent5 2 4" xfId="1528" xr:uid="{00000000-0005-0000-0000-0000F4050000}"/>
    <cellStyle name="40% - Accent5 2 4 2" xfId="1529" xr:uid="{00000000-0005-0000-0000-0000F5050000}"/>
    <cellStyle name="40% - Accent5 2 4 2 2" xfId="1530" xr:uid="{00000000-0005-0000-0000-0000F6050000}"/>
    <cellStyle name="40% - Accent5 2 4 2 2 2" xfId="1531" xr:uid="{00000000-0005-0000-0000-0000F7050000}"/>
    <cellStyle name="40% - Accent5 2 4 2 2 2 2" xfId="1532" xr:uid="{00000000-0005-0000-0000-0000F8050000}"/>
    <cellStyle name="40% - Accent5 2 4 2 2 3" xfId="1533" xr:uid="{00000000-0005-0000-0000-0000F9050000}"/>
    <cellStyle name="40% - Accent5 2 4 2 2 4" xfId="1534" xr:uid="{00000000-0005-0000-0000-0000FA050000}"/>
    <cellStyle name="40% - Accent5 2 4 2 2 5" xfId="1535" xr:uid="{00000000-0005-0000-0000-0000FB050000}"/>
    <cellStyle name="40% - Accent5 2 4 2 3" xfId="1536" xr:uid="{00000000-0005-0000-0000-0000FC050000}"/>
    <cellStyle name="40% - Accent5 2 4 2 3 2" xfId="1537" xr:uid="{00000000-0005-0000-0000-0000FD050000}"/>
    <cellStyle name="40% - Accent5 2 4 2 4" xfId="1538" xr:uid="{00000000-0005-0000-0000-0000FE050000}"/>
    <cellStyle name="40% - Accent5 2 4 2 5" xfId="1539" xr:uid="{00000000-0005-0000-0000-0000FF050000}"/>
    <cellStyle name="40% - Accent5 2 4 2 6" xfId="1540" xr:uid="{00000000-0005-0000-0000-000000060000}"/>
    <cellStyle name="40% - Accent5 2 4 3" xfId="1541" xr:uid="{00000000-0005-0000-0000-000001060000}"/>
    <cellStyle name="40% - Accent5 2 4 3 2" xfId="1542" xr:uid="{00000000-0005-0000-0000-000002060000}"/>
    <cellStyle name="40% - Accent5 2 4 3 2 2" xfId="1543" xr:uid="{00000000-0005-0000-0000-000003060000}"/>
    <cellStyle name="40% - Accent5 2 4 3 2 2 2" xfId="1544" xr:uid="{00000000-0005-0000-0000-000004060000}"/>
    <cellStyle name="40% - Accent5 2 4 3 2 3" xfId="1545" xr:uid="{00000000-0005-0000-0000-000005060000}"/>
    <cellStyle name="40% - Accent5 2 4 3 3" xfId="1546" xr:uid="{00000000-0005-0000-0000-000006060000}"/>
    <cellStyle name="40% - Accent5 2 4 3 3 2" xfId="1547" xr:uid="{00000000-0005-0000-0000-000007060000}"/>
    <cellStyle name="40% - Accent5 2 4 3 4" xfId="1548" xr:uid="{00000000-0005-0000-0000-000008060000}"/>
    <cellStyle name="40% - Accent5 2 4 3 5" xfId="1549" xr:uid="{00000000-0005-0000-0000-000009060000}"/>
    <cellStyle name="40% - Accent5 2 4 3 6" xfId="1550" xr:uid="{00000000-0005-0000-0000-00000A060000}"/>
    <cellStyle name="40% - Accent5 2 4 4" xfId="1551" xr:uid="{00000000-0005-0000-0000-00000B060000}"/>
    <cellStyle name="40% - Accent5 2 4 4 2" xfId="1552" xr:uid="{00000000-0005-0000-0000-00000C060000}"/>
    <cellStyle name="40% - Accent5 2 4 4 2 2" xfId="1553" xr:uid="{00000000-0005-0000-0000-00000D060000}"/>
    <cellStyle name="40% - Accent5 2 4 4 3" xfId="1554" xr:uid="{00000000-0005-0000-0000-00000E060000}"/>
    <cellStyle name="40% - Accent5 2 4 5" xfId="1555" xr:uid="{00000000-0005-0000-0000-00000F060000}"/>
    <cellStyle name="40% - Accent5 2 4 5 2" xfId="1556" xr:uid="{00000000-0005-0000-0000-000010060000}"/>
    <cellStyle name="40% - Accent5 2 4 6" xfId="1557" xr:uid="{00000000-0005-0000-0000-000011060000}"/>
    <cellStyle name="40% - Accent5 2 4 7" xfId="1558" xr:uid="{00000000-0005-0000-0000-000012060000}"/>
    <cellStyle name="40% - Accent5 2 4 8" xfId="1559" xr:uid="{00000000-0005-0000-0000-000013060000}"/>
    <cellStyle name="40% - Accent5 2 5" xfId="1560" xr:uid="{00000000-0005-0000-0000-000014060000}"/>
    <cellStyle name="40% - Accent5 2 5 2" xfId="1561" xr:uid="{00000000-0005-0000-0000-000015060000}"/>
    <cellStyle name="40% - Accent5 2 5 2 2" xfId="1562" xr:uid="{00000000-0005-0000-0000-000016060000}"/>
    <cellStyle name="40% - Accent5 2 5 2 2 2" xfId="1563" xr:uid="{00000000-0005-0000-0000-000017060000}"/>
    <cellStyle name="40% - Accent5 2 5 2 3" xfId="1564" xr:uid="{00000000-0005-0000-0000-000018060000}"/>
    <cellStyle name="40% - Accent5 2 5 2 4" xfId="1565" xr:uid="{00000000-0005-0000-0000-000019060000}"/>
    <cellStyle name="40% - Accent5 2 5 2 5" xfId="1566" xr:uid="{00000000-0005-0000-0000-00001A060000}"/>
    <cellStyle name="40% - Accent5 2 5 3" xfId="1567" xr:uid="{00000000-0005-0000-0000-00001B060000}"/>
    <cellStyle name="40% - Accent5 2 5 3 2" xfId="1568" xr:uid="{00000000-0005-0000-0000-00001C060000}"/>
    <cellStyle name="40% - Accent5 2 5 4" xfId="1569" xr:uid="{00000000-0005-0000-0000-00001D060000}"/>
    <cellStyle name="40% - Accent5 2 5 5" xfId="1570" xr:uid="{00000000-0005-0000-0000-00001E060000}"/>
    <cellStyle name="40% - Accent5 2 5 6" xfId="1571" xr:uid="{00000000-0005-0000-0000-00001F060000}"/>
    <cellStyle name="40% - Accent5 2 6" xfId="1572" xr:uid="{00000000-0005-0000-0000-000020060000}"/>
    <cellStyle name="40% - Accent5 2 6 2" xfId="1573" xr:uid="{00000000-0005-0000-0000-000021060000}"/>
    <cellStyle name="40% - Accent5 2 6 2 2" xfId="1574" xr:uid="{00000000-0005-0000-0000-000022060000}"/>
    <cellStyle name="40% - Accent5 2 6 2 2 2" xfId="1575" xr:uid="{00000000-0005-0000-0000-000023060000}"/>
    <cellStyle name="40% - Accent5 2 6 2 3" xfId="1576" xr:uid="{00000000-0005-0000-0000-000024060000}"/>
    <cellStyle name="40% - Accent5 2 6 3" xfId="1577" xr:uid="{00000000-0005-0000-0000-000025060000}"/>
    <cellStyle name="40% - Accent5 2 6 3 2" xfId="1578" xr:uid="{00000000-0005-0000-0000-000026060000}"/>
    <cellStyle name="40% - Accent5 2 6 4" xfId="1579" xr:uid="{00000000-0005-0000-0000-000027060000}"/>
    <cellStyle name="40% - Accent5 2 6 5" xfId="1580" xr:uid="{00000000-0005-0000-0000-000028060000}"/>
    <cellStyle name="40% - Accent5 2 6 6" xfId="1581" xr:uid="{00000000-0005-0000-0000-000029060000}"/>
    <cellStyle name="40% - Accent5 2 7" xfId="1582" xr:uid="{00000000-0005-0000-0000-00002A060000}"/>
    <cellStyle name="40% - Accent5 2 7 2" xfId="1583" xr:uid="{00000000-0005-0000-0000-00002B060000}"/>
    <cellStyle name="40% - Accent5 2 7 2 2" xfId="1584" xr:uid="{00000000-0005-0000-0000-00002C060000}"/>
    <cellStyle name="40% - Accent5 2 7 3" xfId="1585" xr:uid="{00000000-0005-0000-0000-00002D060000}"/>
    <cellStyle name="40% - Accent5 2 7 4" xfId="1586" xr:uid="{00000000-0005-0000-0000-00002E060000}"/>
    <cellStyle name="40% - Accent5 2 8" xfId="1587" xr:uid="{00000000-0005-0000-0000-00002F060000}"/>
    <cellStyle name="40% - Accent5 2 8 2" xfId="1588" xr:uid="{00000000-0005-0000-0000-000030060000}"/>
    <cellStyle name="40% - Accent5 2 8 2 2" xfId="1589" xr:uid="{00000000-0005-0000-0000-000031060000}"/>
    <cellStyle name="40% - Accent5 2 8 3" xfId="1590" xr:uid="{00000000-0005-0000-0000-000032060000}"/>
    <cellStyle name="40% - Accent5 2 8 4" xfId="1591" xr:uid="{00000000-0005-0000-0000-000033060000}"/>
    <cellStyle name="40% - Accent5 2 9" xfId="1592" xr:uid="{00000000-0005-0000-0000-000034060000}"/>
    <cellStyle name="40% - Accent5 2 9 2" xfId="1593" xr:uid="{00000000-0005-0000-0000-000035060000}"/>
    <cellStyle name="40% - Accent5 2 9 3" xfId="1594" xr:uid="{00000000-0005-0000-0000-000036060000}"/>
    <cellStyle name="40% - Accent5 3" xfId="1595" xr:uid="{00000000-0005-0000-0000-000037060000}"/>
    <cellStyle name="40% - Accent5 4" xfId="1596" xr:uid="{00000000-0005-0000-0000-000038060000}"/>
    <cellStyle name="40% - Accent5 5" xfId="1597" xr:uid="{00000000-0005-0000-0000-000039060000}"/>
    <cellStyle name="40% - Accent5 6" xfId="1598" xr:uid="{00000000-0005-0000-0000-00003A060000}"/>
    <cellStyle name="40% - Accent6 2" xfId="1599" xr:uid="{00000000-0005-0000-0000-00003B060000}"/>
    <cellStyle name="40% - Accent6 2 10" xfId="1600" xr:uid="{00000000-0005-0000-0000-00003C060000}"/>
    <cellStyle name="40% - Accent6 2 11" xfId="1601" xr:uid="{00000000-0005-0000-0000-00003D060000}"/>
    <cellStyle name="40% - Accent6 2 2" xfId="1602" xr:uid="{00000000-0005-0000-0000-00003E060000}"/>
    <cellStyle name="40% - Accent6 2 3" xfId="1603" xr:uid="{00000000-0005-0000-0000-00003F060000}"/>
    <cellStyle name="40% - Accent6 2 3 10" xfId="1604" xr:uid="{00000000-0005-0000-0000-000040060000}"/>
    <cellStyle name="40% - Accent6 2 3 11" xfId="1605" xr:uid="{00000000-0005-0000-0000-000041060000}"/>
    <cellStyle name="40% - Accent6 2 3 2" xfId="1606" xr:uid="{00000000-0005-0000-0000-000042060000}"/>
    <cellStyle name="40% - Accent6 2 3 2 2" xfId="1607" xr:uid="{00000000-0005-0000-0000-000043060000}"/>
    <cellStyle name="40% - Accent6 2 3 2 2 2" xfId="1608" xr:uid="{00000000-0005-0000-0000-000044060000}"/>
    <cellStyle name="40% - Accent6 2 3 2 2 2 2" xfId="1609" xr:uid="{00000000-0005-0000-0000-000045060000}"/>
    <cellStyle name="40% - Accent6 2 3 2 2 2 2 2" xfId="1610" xr:uid="{00000000-0005-0000-0000-000046060000}"/>
    <cellStyle name="40% - Accent6 2 3 2 2 2 3" xfId="1611" xr:uid="{00000000-0005-0000-0000-000047060000}"/>
    <cellStyle name="40% - Accent6 2 3 2 2 2 4" xfId="1612" xr:uid="{00000000-0005-0000-0000-000048060000}"/>
    <cellStyle name="40% - Accent6 2 3 2 2 2 5" xfId="1613" xr:uid="{00000000-0005-0000-0000-000049060000}"/>
    <cellStyle name="40% - Accent6 2 3 2 2 3" xfId="1614" xr:uid="{00000000-0005-0000-0000-00004A060000}"/>
    <cellStyle name="40% - Accent6 2 3 2 2 3 2" xfId="1615" xr:uid="{00000000-0005-0000-0000-00004B060000}"/>
    <cellStyle name="40% - Accent6 2 3 2 2 4" xfId="1616" xr:uid="{00000000-0005-0000-0000-00004C060000}"/>
    <cellStyle name="40% - Accent6 2 3 2 2 5" xfId="1617" xr:uid="{00000000-0005-0000-0000-00004D060000}"/>
    <cellStyle name="40% - Accent6 2 3 2 2 6" xfId="1618" xr:uid="{00000000-0005-0000-0000-00004E060000}"/>
    <cellStyle name="40% - Accent6 2 3 2 3" xfId="1619" xr:uid="{00000000-0005-0000-0000-00004F060000}"/>
    <cellStyle name="40% - Accent6 2 3 2 3 2" xfId="1620" xr:uid="{00000000-0005-0000-0000-000050060000}"/>
    <cellStyle name="40% - Accent6 2 3 2 3 2 2" xfId="1621" xr:uid="{00000000-0005-0000-0000-000051060000}"/>
    <cellStyle name="40% - Accent6 2 3 2 3 2 2 2" xfId="1622" xr:uid="{00000000-0005-0000-0000-000052060000}"/>
    <cellStyle name="40% - Accent6 2 3 2 3 2 3" xfId="1623" xr:uid="{00000000-0005-0000-0000-000053060000}"/>
    <cellStyle name="40% - Accent6 2 3 2 3 3" xfId="1624" xr:uid="{00000000-0005-0000-0000-000054060000}"/>
    <cellStyle name="40% - Accent6 2 3 2 3 3 2" xfId="1625" xr:uid="{00000000-0005-0000-0000-000055060000}"/>
    <cellStyle name="40% - Accent6 2 3 2 3 4" xfId="1626" xr:uid="{00000000-0005-0000-0000-000056060000}"/>
    <cellStyle name="40% - Accent6 2 3 2 3 5" xfId="1627" xr:uid="{00000000-0005-0000-0000-000057060000}"/>
    <cellStyle name="40% - Accent6 2 3 2 3 6" xfId="1628" xr:uid="{00000000-0005-0000-0000-000058060000}"/>
    <cellStyle name="40% - Accent6 2 3 2 4" xfId="1629" xr:uid="{00000000-0005-0000-0000-000059060000}"/>
    <cellStyle name="40% - Accent6 2 3 2 4 2" xfId="1630" xr:uid="{00000000-0005-0000-0000-00005A060000}"/>
    <cellStyle name="40% - Accent6 2 3 2 4 2 2" xfId="1631" xr:uid="{00000000-0005-0000-0000-00005B060000}"/>
    <cellStyle name="40% - Accent6 2 3 2 4 3" xfId="1632" xr:uid="{00000000-0005-0000-0000-00005C060000}"/>
    <cellStyle name="40% - Accent6 2 3 2 5" xfId="1633" xr:uid="{00000000-0005-0000-0000-00005D060000}"/>
    <cellStyle name="40% - Accent6 2 3 2 5 2" xfId="1634" xr:uid="{00000000-0005-0000-0000-00005E060000}"/>
    <cellStyle name="40% - Accent6 2 3 2 6" xfId="1635" xr:uid="{00000000-0005-0000-0000-00005F060000}"/>
    <cellStyle name="40% - Accent6 2 3 2 7" xfId="1636" xr:uid="{00000000-0005-0000-0000-000060060000}"/>
    <cellStyle name="40% - Accent6 2 3 2 8" xfId="1637" xr:uid="{00000000-0005-0000-0000-000061060000}"/>
    <cellStyle name="40% - Accent6 2 3 3" xfId="1638" xr:uid="{00000000-0005-0000-0000-000062060000}"/>
    <cellStyle name="40% - Accent6 2 3 3 2" xfId="1639" xr:uid="{00000000-0005-0000-0000-000063060000}"/>
    <cellStyle name="40% - Accent6 2 3 3 2 2" xfId="1640" xr:uid="{00000000-0005-0000-0000-000064060000}"/>
    <cellStyle name="40% - Accent6 2 3 3 2 2 2" xfId="1641" xr:uid="{00000000-0005-0000-0000-000065060000}"/>
    <cellStyle name="40% - Accent6 2 3 3 2 3" xfId="1642" xr:uid="{00000000-0005-0000-0000-000066060000}"/>
    <cellStyle name="40% - Accent6 2 3 3 2 4" xfId="1643" xr:uid="{00000000-0005-0000-0000-000067060000}"/>
    <cellStyle name="40% - Accent6 2 3 3 2 5" xfId="1644" xr:uid="{00000000-0005-0000-0000-000068060000}"/>
    <cellStyle name="40% - Accent6 2 3 3 3" xfId="1645" xr:uid="{00000000-0005-0000-0000-000069060000}"/>
    <cellStyle name="40% - Accent6 2 3 3 3 2" xfId="1646" xr:uid="{00000000-0005-0000-0000-00006A060000}"/>
    <cellStyle name="40% - Accent6 2 3 3 4" xfId="1647" xr:uid="{00000000-0005-0000-0000-00006B060000}"/>
    <cellStyle name="40% - Accent6 2 3 3 5" xfId="1648" xr:uid="{00000000-0005-0000-0000-00006C060000}"/>
    <cellStyle name="40% - Accent6 2 3 3 6" xfId="1649" xr:uid="{00000000-0005-0000-0000-00006D060000}"/>
    <cellStyle name="40% - Accent6 2 3 4" xfId="1650" xr:uid="{00000000-0005-0000-0000-00006E060000}"/>
    <cellStyle name="40% - Accent6 2 3 4 2" xfId="1651" xr:uid="{00000000-0005-0000-0000-00006F060000}"/>
    <cellStyle name="40% - Accent6 2 3 4 2 2" xfId="1652" xr:uid="{00000000-0005-0000-0000-000070060000}"/>
    <cellStyle name="40% - Accent6 2 3 4 2 2 2" xfId="1653" xr:uid="{00000000-0005-0000-0000-000071060000}"/>
    <cellStyle name="40% - Accent6 2 3 4 2 3" xfId="1654" xr:uid="{00000000-0005-0000-0000-000072060000}"/>
    <cellStyle name="40% - Accent6 2 3 4 3" xfId="1655" xr:uid="{00000000-0005-0000-0000-000073060000}"/>
    <cellStyle name="40% - Accent6 2 3 4 3 2" xfId="1656" xr:uid="{00000000-0005-0000-0000-000074060000}"/>
    <cellStyle name="40% - Accent6 2 3 4 4" xfId="1657" xr:uid="{00000000-0005-0000-0000-000075060000}"/>
    <cellStyle name="40% - Accent6 2 3 4 5" xfId="1658" xr:uid="{00000000-0005-0000-0000-000076060000}"/>
    <cellStyle name="40% - Accent6 2 3 4 6" xfId="1659" xr:uid="{00000000-0005-0000-0000-000077060000}"/>
    <cellStyle name="40% - Accent6 2 3 5" xfId="1660" xr:uid="{00000000-0005-0000-0000-000078060000}"/>
    <cellStyle name="40% - Accent6 2 3 5 2" xfId="1661" xr:uid="{00000000-0005-0000-0000-000079060000}"/>
    <cellStyle name="40% - Accent6 2 3 5 2 2" xfId="1662" xr:uid="{00000000-0005-0000-0000-00007A060000}"/>
    <cellStyle name="40% - Accent6 2 3 5 3" xfId="1663" xr:uid="{00000000-0005-0000-0000-00007B060000}"/>
    <cellStyle name="40% - Accent6 2 3 5 4" xfId="1664" xr:uid="{00000000-0005-0000-0000-00007C060000}"/>
    <cellStyle name="40% - Accent6 2 3 6" xfId="1665" xr:uid="{00000000-0005-0000-0000-00007D060000}"/>
    <cellStyle name="40% - Accent6 2 3 6 2" xfId="1666" xr:uid="{00000000-0005-0000-0000-00007E060000}"/>
    <cellStyle name="40% - Accent6 2 3 6 2 2" xfId="1667" xr:uid="{00000000-0005-0000-0000-00007F060000}"/>
    <cellStyle name="40% - Accent6 2 3 6 3" xfId="1668" xr:uid="{00000000-0005-0000-0000-000080060000}"/>
    <cellStyle name="40% - Accent6 2 3 7" xfId="1669" xr:uid="{00000000-0005-0000-0000-000081060000}"/>
    <cellStyle name="40% - Accent6 2 3 7 2" xfId="1670" xr:uid="{00000000-0005-0000-0000-000082060000}"/>
    <cellStyle name="40% - Accent6 2 3 8" xfId="1671" xr:uid="{00000000-0005-0000-0000-000083060000}"/>
    <cellStyle name="40% - Accent6 2 3 9" xfId="1672" xr:uid="{00000000-0005-0000-0000-000084060000}"/>
    <cellStyle name="40% - Accent6 2 4" xfId="1673" xr:uid="{00000000-0005-0000-0000-000085060000}"/>
    <cellStyle name="40% - Accent6 2 4 2" xfId="1674" xr:uid="{00000000-0005-0000-0000-000086060000}"/>
    <cellStyle name="40% - Accent6 2 4 2 2" xfId="1675" xr:uid="{00000000-0005-0000-0000-000087060000}"/>
    <cellStyle name="40% - Accent6 2 4 2 2 2" xfId="1676" xr:uid="{00000000-0005-0000-0000-000088060000}"/>
    <cellStyle name="40% - Accent6 2 4 2 2 2 2" xfId="1677" xr:uid="{00000000-0005-0000-0000-000089060000}"/>
    <cellStyle name="40% - Accent6 2 4 2 2 3" xfId="1678" xr:uid="{00000000-0005-0000-0000-00008A060000}"/>
    <cellStyle name="40% - Accent6 2 4 2 2 4" xfId="1679" xr:uid="{00000000-0005-0000-0000-00008B060000}"/>
    <cellStyle name="40% - Accent6 2 4 2 2 5" xfId="1680" xr:uid="{00000000-0005-0000-0000-00008C060000}"/>
    <cellStyle name="40% - Accent6 2 4 2 3" xfId="1681" xr:uid="{00000000-0005-0000-0000-00008D060000}"/>
    <cellStyle name="40% - Accent6 2 4 2 3 2" xfId="1682" xr:uid="{00000000-0005-0000-0000-00008E060000}"/>
    <cellStyle name="40% - Accent6 2 4 2 4" xfId="1683" xr:uid="{00000000-0005-0000-0000-00008F060000}"/>
    <cellStyle name="40% - Accent6 2 4 2 5" xfId="1684" xr:uid="{00000000-0005-0000-0000-000090060000}"/>
    <cellStyle name="40% - Accent6 2 4 2 6" xfId="1685" xr:uid="{00000000-0005-0000-0000-000091060000}"/>
    <cellStyle name="40% - Accent6 2 4 3" xfId="1686" xr:uid="{00000000-0005-0000-0000-000092060000}"/>
    <cellStyle name="40% - Accent6 2 4 3 2" xfId="1687" xr:uid="{00000000-0005-0000-0000-000093060000}"/>
    <cellStyle name="40% - Accent6 2 4 3 2 2" xfId="1688" xr:uid="{00000000-0005-0000-0000-000094060000}"/>
    <cellStyle name="40% - Accent6 2 4 3 2 2 2" xfId="1689" xr:uid="{00000000-0005-0000-0000-000095060000}"/>
    <cellStyle name="40% - Accent6 2 4 3 2 3" xfId="1690" xr:uid="{00000000-0005-0000-0000-000096060000}"/>
    <cellStyle name="40% - Accent6 2 4 3 3" xfId="1691" xr:uid="{00000000-0005-0000-0000-000097060000}"/>
    <cellStyle name="40% - Accent6 2 4 3 3 2" xfId="1692" xr:uid="{00000000-0005-0000-0000-000098060000}"/>
    <cellStyle name="40% - Accent6 2 4 3 4" xfId="1693" xr:uid="{00000000-0005-0000-0000-000099060000}"/>
    <cellStyle name="40% - Accent6 2 4 3 5" xfId="1694" xr:uid="{00000000-0005-0000-0000-00009A060000}"/>
    <cellStyle name="40% - Accent6 2 4 3 6" xfId="1695" xr:uid="{00000000-0005-0000-0000-00009B060000}"/>
    <cellStyle name="40% - Accent6 2 4 4" xfId="1696" xr:uid="{00000000-0005-0000-0000-00009C060000}"/>
    <cellStyle name="40% - Accent6 2 4 4 2" xfId="1697" xr:uid="{00000000-0005-0000-0000-00009D060000}"/>
    <cellStyle name="40% - Accent6 2 4 4 2 2" xfId="1698" xr:uid="{00000000-0005-0000-0000-00009E060000}"/>
    <cellStyle name="40% - Accent6 2 4 4 3" xfId="1699" xr:uid="{00000000-0005-0000-0000-00009F060000}"/>
    <cellStyle name="40% - Accent6 2 4 5" xfId="1700" xr:uid="{00000000-0005-0000-0000-0000A0060000}"/>
    <cellStyle name="40% - Accent6 2 4 5 2" xfId="1701" xr:uid="{00000000-0005-0000-0000-0000A1060000}"/>
    <cellStyle name="40% - Accent6 2 4 6" xfId="1702" xr:uid="{00000000-0005-0000-0000-0000A2060000}"/>
    <cellStyle name="40% - Accent6 2 4 7" xfId="1703" xr:uid="{00000000-0005-0000-0000-0000A3060000}"/>
    <cellStyle name="40% - Accent6 2 4 8" xfId="1704" xr:uid="{00000000-0005-0000-0000-0000A4060000}"/>
    <cellStyle name="40% - Accent6 2 5" xfId="1705" xr:uid="{00000000-0005-0000-0000-0000A5060000}"/>
    <cellStyle name="40% - Accent6 2 5 2" xfId="1706" xr:uid="{00000000-0005-0000-0000-0000A6060000}"/>
    <cellStyle name="40% - Accent6 2 5 2 2" xfId="1707" xr:uid="{00000000-0005-0000-0000-0000A7060000}"/>
    <cellStyle name="40% - Accent6 2 5 2 2 2" xfId="1708" xr:uid="{00000000-0005-0000-0000-0000A8060000}"/>
    <cellStyle name="40% - Accent6 2 5 2 3" xfId="1709" xr:uid="{00000000-0005-0000-0000-0000A9060000}"/>
    <cellStyle name="40% - Accent6 2 5 2 4" xfId="1710" xr:uid="{00000000-0005-0000-0000-0000AA060000}"/>
    <cellStyle name="40% - Accent6 2 5 2 5" xfId="1711" xr:uid="{00000000-0005-0000-0000-0000AB060000}"/>
    <cellStyle name="40% - Accent6 2 5 3" xfId="1712" xr:uid="{00000000-0005-0000-0000-0000AC060000}"/>
    <cellStyle name="40% - Accent6 2 5 3 2" xfId="1713" xr:uid="{00000000-0005-0000-0000-0000AD060000}"/>
    <cellStyle name="40% - Accent6 2 5 4" xfId="1714" xr:uid="{00000000-0005-0000-0000-0000AE060000}"/>
    <cellStyle name="40% - Accent6 2 5 5" xfId="1715" xr:uid="{00000000-0005-0000-0000-0000AF060000}"/>
    <cellStyle name="40% - Accent6 2 5 6" xfId="1716" xr:uid="{00000000-0005-0000-0000-0000B0060000}"/>
    <cellStyle name="40% - Accent6 2 6" xfId="1717" xr:uid="{00000000-0005-0000-0000-0000B1060000}"/>
    <cellStyle name="40% - Accent6 2 6 2" xfId="1718" xr:uid="{00000000-0005-0000-0000-0000B2060000}"/>
    <cellStyle name="40% - Accent6 2 6 2 2" xfId="1719" xr:uid="{00000000-0005-0000-0000-0000B3060000}"/>
    <cellStyle name="40% - Accent6 2 6 2 2 2" xfId="1720" xr:uid="{00000000-0005-0000-0000-0000B4060000}"/>
    <cellStyle name="40% - Accent6 2 6 2 3" xfId="1721" xr:uid="{00000000-0005-0000-0000-0000B5060000}"/>
    <cellStyle name="40% - Accent6 2 6 3" xfId="1722" xr:uid="{00000000-0005-0000-0000-0000B6060000}"/>
    <cellStyle name="40% - Accent6 2 6 3 2" xfId="1723" xr:uid="{00000000-0005-0000-0000-0000B7060000}"/>
    <cellStyle name="40% - Accent6 2 6 4" xfId="1724" xr:uid="{00000000-0005-0000-0000-0000B8060000}"/>
    <cellStyle name="40% - Accent6 2 6 5" xfId="1725" xr:uid="{00000000-0005-0000-0000-0000B9060000}"/>
    <cellStyle name="40% - Accent6 2 6 6" xfId="1726" xr:uid="{00000000-0005-0000-0000-0000BA060000}"/>
    <cellStyle name="40% - Accent6 2 7" xfId="1727" xr:uid="{00000000-0005-0000-0000-0000BB060000}"/>
    <cellStyle name="40% - Accent6 2 7 2" xfId="1728" xr:uid="{00000000-0005-0000-0000-0000BC060000}"/>
    <cellStyle name="40% - Accent6 2 7 2 2" xfId="1729" xr:uid="{00000000-0005-0000-0000-0000BD060000}"/>
    <cellStyle name="40% - Accent6 2 7 3" xfId="1730" xr:uid="{00000000-0005-0000-0000-0000BE060000}"/>
    <cellStyle name="40% - Accent6 2 7 4" xfId="1731" xr:uid="{00000000-0005-0000-0000-0000BF060000}"/>
    <cellStyle name="40% - Accent6 2 8" xfId="1732" xr:uid="{00000000-0005-0000-0000-0000C0060000}"/>
    <cellStyle name="40% - Accent6 2 8 2" xfId="1733" xr:uid="{00000000-0005-0000-0000-0000C1060000}"/>
    <cellStyle name="40% - Accent6 2 8 2 2" xfId="1734" xr:uid="{00000000-0005-0000-0000-0000C2060000}"/>
    <cellStyle name="40% - Accent6 2 8 3" xfId="1735" xr:uid="{00000000-0005-0000-0000-0000C3060000}"/>
    <cellStyle name="40% - Accent6 2 8 4" xfId="1736" xr:uid="{00000000-0005-0000-0000-0000C4060000}"/>
    <cellStyle name="40% - Accent6 2 9" xfId="1737" xr:uid="{00000000-0005-0000-0000-0000C5060000}"/>
    <cellStyle name="40% - Accent6 2 9 2" xfId="1738" xr:uid="{00000000-0005-0000-0000-0000C6060000}"/>
    <cellStyle name="40% - Accent6 2 9 3" xfId="1739" xr:uid="{00000000-0005-0000-0000-0000C7060000}"/>
    <cellStyle name="40% - Accent6 3" xfId="1740" xr:uid="{00000000-0005-0000-0000-0000C8060000}"/>
    <cellStyle name="40% - Accent6 4" xfId="1741" xr:uid="{00000000-0005-0000-0000-0000C9060000}"/>
    <cellStyle name="40% - Accent6 5" xfId="1742" xr:uid="{00000000-0005-0000-0000-0000CA060000}"/>
    <cellStyle name="40% - Accent6 6" xfId="1743" xr:uid="{00000000-0005-0000-0000-0000CB060000}"/>
    <cellStyle name="60% - Accent1 2" xfId="1744" xr:uid="{00000000-0005-0000-0000-0000CC060000}"/>
    <cellStyle name="60% - Accent1 2 2" xfId="1745" xr:uid="{00000000-0005-0000-0000-0000CD060000}"/>
    <cellStyle name="60% - Accent1 2 3" xfId="1746" xr:uid="{00000000-0005-0000-0000-0000CE060000}"/>
    <cellStyle name="60% - Accent1 2 4" xfId="1747" xr:uid="{00000000-0005-0000-0000-0000CF060000}"/>
    <cellStyle name="60% - Accent1 2 5" xfId="1748" xr:uid="{00000000-0005-0000-0000-0000D0060000}"/>
    <cellStyle name="60% - Accent1 3" xfId="1749" xr:uid="{00000000-0005-0000-0000-0000D1060000}"/>
    <cellStyle name="60% - Accent1 4" xfId="1750" xr:uid="{00000000-0005-0000-0000-0000D2060000}"/>
    <cellStyle name="60% - Accent1 5" xfId="1751" xr:uid="{00000000-0005-0000-0000-0000D3060000}"/>
    <cellStyle name="60% - Accent1 6" xfId="1752" xr:uid="{00000000-0005-0000-0000-0000D4060000}"/>
    <cellStyle name="60% - Accent2 2" xfId="1753" xr:uid="{00000000-0005-0000-0000-0000D5060000}"/>
    <cellStyle name="60% - Accent2 2 2" xfId="1754" xr:uid="{00000000-0005-0000-0000-0000D6060000}"/>
    <cellStyle name="60% - Accent2 2 3" xfId="1755" xr:uid="{00000000-0005-0000-0000-0000D7060000}"/>
    <cellStyle name="60% - Accent2 2 4" xfId="1756" xr:uid="{00000000-0005-0000-0000-0000D8060000}"/>
    <cellStyle name="60% - Accent2 2 5" xfId="1757" xr:uid="{00000000-0005-0000-0000-0000D9060000}"/>
    <cellStyle name="60% - Accent2 3" xfId="1758" xr:uid="{00000000-0005-0000-0000-0000DA060000}"/>
    <cellStyle name="60% - Accent2 4" xfId="1759" xr:uid="{00000000-0005-0000-0000-0000DB060000}"/>
    <cellStyle name="60% - Accent2 5" xfId="1760" xr:uid="{00000000-0005-0000-0000-0000DC060000}"/>
    <cellStyle name="60% - Accent2 6" xfId="1761" xr:uid="{00000000-0005-0000-0000-0000DD060000}"/>
    <cellStyle name="60% - Accent3 2" xfId="1762" xr:uid="{00000000-0005-0000-0000-0000DE060000}"/>
    <cellStyle name="60% - Accent3 2 2" xfId="1763" xr:uid="{00000000-0005-0000-0000-0000DF060000}"/>
    <cellStyle name="60% - Accent3 2 3" xfId="1764" xr:uid="{00000000-0005-0000-0000-0000E0060000}"/>
    <cellStyle name="60% - Accent3 2 4" xfId="1765" xr:uid="{00000000-0005-0000-0000-0000E1060000}"/>
    <cellStyle name="60% - Accent3 2 5" xfId="1766" xr:uid="{00000000-0005-0000-0000-0000E2060000}"/>
    <cellStyle name="60% - Accent3 3" xfId="1767" xr:uid="{00000000-0005-0000-0000-0000E3060000}"/>
    <cellStyle name="60% - Accent3 4" xfId="1768" xr:uid="{00000000-0005-0000-0000-0000E4060000}"/>
    <cellStyle name="60% - Accent3 5" xfId="1769" xr:uid="{00000000-0005-0000-0000-0000E5060000}"/>
    <cellStyle name="60% - Accent3 6" xfId="1770" xr:uid="{00000000-0005-0000-0000-0000E6060000}"/>
    <cellStyle name="60% - Accent4 2" xfId="1771" xr:uid="{00000000-0005-0000-0000-0000E7060000}"/>
    <cellStyle name="60% - Accent4 2 2" xfId="1772" xr:uid="{00000000-0005-0000-0000-0000E8060000}"/>
    <cellStyle name="60% - Accent4 2 3" xfId="1773" xr:uid="{00000000-0005-0000-0000-0000E9060000}"/>
    <cellStyle name="60% - Accent4 2 4" xfId="1774" xr:uid="{00000000-0005-0000-0000-0000EA060000}"/>
    <cellStyle name="60% - Accent4 2 5" xfId="1775" xr:uid="{00000000-0005-0000-0000-0000EB060000}"/>
    <cellStyle name="60% - Accent4 3" xfId="1776" xr:uid="{00000000-0005-0000-0000-0000EC060000}"/>
    <cellStyle name="60% - Accent4 4" xfId="1777" xr:uid="{00000000-0005-0000-0000-0000ED060000}"/>
    <cellStyle name="60% - Accent4 5" xfId="1778" xr:uid="{00000000-0005-0000-0000-0000EE060000}"/>
    <cellStyle name="60% - Accent4 6" xfId="1779" xr:uid="{00000000-0005-0000-0000-0000EF060000}"/>
    <cellStyle name="60% - Accent5 2" xfId="1780" xr:uid="{00000000-0005-0000-0000-0000F0060000}"/>
    <cellStyle name="60% - Accent5 2 2" xfId="1781" xr:uid="{00000000-0005-0000-0000-0000F1060000}"/>
    <cellStyle name="60% - Accent5 2 3" xfId="1782" xr:uid="{00000000-0005-0000-0000-0000F2060000}"/>
    <cellStyle name="60% - Accent5 2 4" xfId="1783" xr:uid="{00000000-0005-0000-0000-0000F3060000}"/>
    <cellStyle name="60% - Accent5 2 5" xfId="1784" xr:uid="{00000000-0005-0000-0000-0000F4060000}"/>
    <cellStyle name="60% - Accent5 3" xfId="1785" xr:uid="{00000000-0005-0000-0000-0000F5060000}"/>
    <cellStyle name="60% - Accent5 4" xfId="1786" xr:uid="{00000000-0005-0000-0000-0000F6060000}"/>
    <cellStyle name="60% - Accent5 5" xfId="1787" xr:uid="{00000000-0005-0000-0000-0000F7060000}"/>
    <cellStyle name="60% - Accent5 6" xfId="1788" xr:uid="{00000000-0005-0000-0000-0000F8060000}"/>
    <cellStyle name="60% - Accent6 2" xfId="1789" xr:uid="{00000000-0005-0000-0000-0000F9060000}"/>
    <cellStyle name="60% - Accent6 2 2" xfId="1790" xr:uid="{00000000-0005-0000-0000-0000FA060000}"/>
    <cellStyle name="60% - Accent6 2 3" xfId="1791" xr:uid="{00000000-0005-0000-0000-0000FB060000}"/>
    <cellStyle name="60% - Accent6 2 4" xfId="1792" xr:uid="{00000000-0005-0000-0000-0000FC060000}"/>
    <cellStyle name="60% - Accent6 2 5" xfId="1793" xr:uid="{00000000-0005-0000-0000-0000FD060000}"/>
    <cellStyle name="60% - Accent6 3" xfId="1794" xr:uid="{00000000-0005-0000-0000-0000FE060000}"/>
    <cellStyle name="60% - Accent6 4" xfId="1795" xr:uid="{00000000-0005-0000-0000-0000FF060000}"/>
    <cellStyle name="60% - Accent6 5" xfId="1796" xr:uid="{00000000-0005-0000-0000-000000070000}"/>
    <cellStyle name="60% - Accent6 6" xfId="1797" xr:uid="{00000000-0005-0000-0000-000001070000}"/>
    <cellStyle name="Accent1 2" xfId="1798" xr:uid="{00000000-0005-0000-0000-000002070000}"/>
    <cellStyle name="Accent1 2 2" xfId="1799" xr:uid="{00000000-0005-0000-0000-000003070000}"/>
    <cellStyle name="Accent1 2 3" xfId="1800" xr:uid="{00000000-0005-0000-0000-000004070000}"/>
    <cellStyle name="Accent1 2 4" xfId="1801" xr:uid="{00000000-0005-0000-0000-000005070000}"/>
    <cellStyle name="Accent1 2 5" xfId="1802" xr:uid="{00000000-0005-0000-0000-000006070000}"/>
    <cellStyle name="Accent1 3" xfId="1803" xr:uid="{00000000-0005-0000-0000-000007070000}"/>
    <cellStyle name="Accent1 4" xfId="1804" xr:uid="{00000000-0005-0000-0000-000008070000}"/>
    <cellStyle name="Accent1 5" xfId="1805" xr:uid="{00000000-0005-0000-0000-000009070000}"/>
    <cellStyle name="Accent1 6" xfId="1806" xr:uid="{00000000-0005-0000-0000-00000A070000}"/>
    <cellStyle name="Accent2 2" xfId="1807" xr:uid="{00000000-0005-0000-0000-00000B070000}"/>
    <cellStyle name="Accent2 2 2" xfId="1808" xr:uid="{00000000-0005-0000-0000-00000C070000}"/>
    <cellStyle name="Accent2 2 3" xfId="1809" xr:uid="{00000000-0005-0000-0000-00000D070000}"/>
    <cellStyle name="Accent2 2 4" xfId="1810" xr:uid="{00000000-0005-0000-0000-00000E070000}"/>
    <cellStyle name="Accent2 2 5" xfId="1811" xr:uid="{00000000-0005-0000-0000-00000F070000}"/>
    <cellStyle name="Accent2 3" xfId="1812" xr:uid="{00000000-0005-0000-0000-000010070000}"/>
    <cellStyle name="Accent2 4" xfId="1813" xr:uid="{00000000-0005-0000-0000-000011070000}"/>
    <cellStyle name="Accent2 5" xfId="1814" xr:uid="{00000000-0005-0000-0000-000012070000}"/>
    <cellStyle name="Accent2 6" xfId="1815" xr:uid="{00000000-0005-0000-0000-000013070000}"/>
    <cellStyle name="Accent3 2" xfId="1816" xr:uid="{00000000-0005-0000-0000-000014070000}"/>
    <cellStyle name="Accent3 2 2" xfId="1817" xr:uid="{00000000-0005-0000-0000-000015070000}"/>
    <cellStyle name="Accent3 2 3" xfId="1818" xr:uid="{00000000-0005-0000-0000-000016070000}"/>
    <cellStyle name="Accent3 2 4" xfId="1819" xr:uid="{00000000-0005-0000-0000-000017070000}"/>
    <cellStyle name="Accent3 2 5" xfId="1820" xr:uid="{00000000-0005-0000-0000-000018070000}"/>
    <cellStyle name="Accent3 3" xfId="1821" xr:uid="{00000000-0005-0000-0000-000019070000}"/>
    <cellStyle name="Accent3 4" xfId="1822" xr:uid="{00000000-0005-0000-0000-00001A070000}"/>
    <cellStyle name="Accent3 5" xfId="1823" xr:uid="{00000000-0005-0000-0000-00001B070000}"/>
    <cellStyle name="Accent3 6" xfId="1824" xr:uid="{00000000-0005-0000-0000-00001C070000}"/>
    <cellStyle name="Accent4 2" xfId="1825" xr:uid="{00000000-0005-0000-0000-00001D070000}"/>
    <cellStyle name="Accent4 2 2" xfId="1826" xr:uid="{00000000-0005-0000-0000-00001E070000}"/>
    <cellStyle name="Accent4 2 3" xfId="1827" xr:uid="{00000000-0005-0000-0000-00001F070000}"/>
    <cellStyle name="Accent4 2 4" xfId="1828" xr:uid="{00000000-0005-0000-0000-000020070000}"/>
    <cellStyle name="Accent4 2 5" xfId="1829" xr:uid="{00000000-0005-0000-0000-000021070000}"/>
    <cellStyle name="Accent4 3" xfId="1830" xr:uid="{00000000-0005-0000-0000-000022070000}"/>
    <cellStyle name="Accent4 4" xfId="1831" xr:uid="{00000000-0005-0000-0000-000023070000}"/>
    <cellStyle name="Accent4 5" xfId="1832" xr:uid="{00000000-0005-0000-0000-000024070000}"/>
    <cellStyle name="Accent4 6" xfId="1833" xr:uid="{00000000-0005-0000-0000-000025070000}"/>
    <cellStyle name="Accent5 2" xfId="1834" xr:uid="{00000000-0005-0000-0000-000026070000}"/>
    <cellStyle name="Accent5 2 2" xfId="1835" xr:uid="{00000000-0005-0000-0000-000027070000}"/>
    <cellStyle name="Accent5 2 3" xfId="1836" xr:uid="{00000000-0005-0000-0000-000028070000}"/>
    <cellStyle name="Accent5 2 4" xfId="1837" xr:uid="{00000000-0005-0000-0000-000029070000}"/>
    <cellStyle name="Accent5 2 5" xfId="1838" xr:uid="{00000000-0005-0000-0000-00002A070000}"/>
    <cellStyle name="Accent5 3" xfId="1839" xr:uid="{00000000-0005-0000-0000-00002B070000}"/>
    <cellStyle name="Accent5 4" xfId="1840" xr:uid="{00000000-0005-0000-0000-00002C070000}"/>
    <cellStyle name="Accent5 5" xfId="1841" xr:uid="{00000000-0005-0000-0000-00002D070000}"/>
    <cellStyle name="Accent5 6" xfId="1842" xr:uid="{00000000-0005-0000-0000-00002E070000}"/>
    <cellStyle name="Accent6 2" xfId="1843" xr:uid="{00000000-0005-0000-0000-00002F070000}"/>
    <cellStyle name="Accent6 2 2" xfId="1844" xr:uid="{00000000-0005-0000-0000-000030070000}"/>
    <cellStyle name="Accent6 2 3" xfId="1845" xr:uid="{00000000-0005-0000-0000-000031070000}"/>
    <cellStyle name="Accent6 2 4" xfId="1846" xr:uid="{00000000-0005-0000-0000-000032070000}"/>
    <cellStyle name="Accent6 2 5" xfId="1847" xr:uid="{00000000-0005-0000-0000-000033070000}"/>
    <cellStyle name="Accent6 3" xfId="1848" xr:uid="{00000000-0005-0000-0000-000034070000}"/>
    <cellStyle name="Accent6 4" xfId="1849" xr:uid="{00000000-0005-0000-0000-000035070000}"/>
    <cellStyle name="Accent6 5" xfId="1850" xr:uid="{00000000-0005-0000-0000-000036070000}"/>
    <cellStyle name="Accent6 6" xfId="1851" xr:uid="{00000000-0005-0000-0000-000037070000}"/>
    <cellStyle name="ANCLAS,REZONES Y SUS PARTES,DE FUNDICION,DE HIERRO O DE ACERO" xfId="1852" xr:uid="{00000000-0005-0000-0000-000038070000}"/>
    <cellStyle name="Bad 2" xfId="1853" xr:uid="{00000000-0005-0000-0000-000039070000}"/>
    <cellStyle name="Bad 2 2" xfId="1854" xr:uid="{00000000-0005-0000-0000-00003A070000}"/>
    <cellStyle name="Bad 2 3" xfId="1855" xr:uid="{00000000-0005-0000-0000-00003B070000}"/>
    <cellStyle name="Bad 2 4" xfId="1856" xr:uid="{00000000-0005-0000-0000-00003C070000}"/>
    <cellStyle name="Bad 2 5" xfId="1857" xr:uid="{00000000-0005-0000-0000-00003D070000}"/>
    <cellStyle name="Bad 3" xfId="1858" xr:uid="{00000000-0005-0000-0000-00003E070000}"/>
    <cellStyle name="Bad 4" xfId="1859" xr:uid="{00000000-0005-0000-0000-00003F070000}"/>
    <cellStyle name="Bad 5" xfId="1860" xr:uid="{00000000-0005-0000-0000-000040070000}"/>
    <cellStyle name="Bad 6" xfId="1861" xr:uid="{00000000-0005-0000-0000-000041070000}"/>
    <cellStyle name="Bol-Data" xfId="1862" xr:uid="{00000000-0005-0000-0000-000042070000}"/>
    <cellStyle name="bolet" xfId="1863" xr:uid="{00000000-0005-0000-0000-000043070000}"/>
    <cellStyle name="Cabe‡alho 1" xfId="1864" xr:uid="{00000000-0005-0000-0000-000044070000}"/>
    <cellStyle name="Cabe‡alho 2" xfId="1865" xr:uid="{00000000-0005-0000-0000-000045070000}"/>
    <cellStyle name="Calc Currency (0)" xfId="1866" xr:uid="{00000000-0005-0000-0000-000046070000}"/>
    <cellStyle name="Calc Currency (0) 2" xfId="1867" xr:uid="{00000000-0005-0000-0000-000047070000}"/>
    <cellStyle name="Calc Currency (0) 2 2" xfId="1868" xr:uid="{00000000-0005-0000-0000-000048070000}"/>
    <cellStyle name="Calc Currency (0) 2 2 2" xfId="1869" xr:uid="{00000000-0005-0000-0000-000049070000}"/>
    <cellStyle name="Calc Currency (0) 3" xfId="1870" xr:uid="{00000000-0005-0000-0000-00004A070000}"/>
    <cellStyle name="Calc Currency (0) 4" xfId="1871" xr:uid="{00000000-0005-0000-0000-00004B070000}"/>
    <cellStyle name="Calc Currency (2)" xfId="1872" xr:uid="{00000000-0005-0000-0000-00004C070000}"/>
    <cellStyle name="Calc Currency (2) 2" xfId="1873" xr:uid="{00000000-0005-0000-0000-00004D070000}"/>
    <cellStyle name="Calc Currency (2) 2 2" xfId="1874" xr:uid="{00000000-0005-0000-0000-00004E070000}"/>
    <cellStyle name="Calc Currency (2) 2 2 2" xfId="1875" xr:uid="{00000000-0005-0000-0000-00004F070000}"/>
    <cellStyle name="Calc Currency (2) 3" xfId="1876" xr:uid="{00000000-0005-0000-0000-000050070000}"/>
    <cellStyle name="Calc Currency (2) 4" xfId="1877" xr:uid="{00000000-0005-0000-0000-000051070000}"/>
    <cellStyle name="Calc Percent (0)" xfId="1878" xr:uid="{00000000-0005-0000-0000-000052070000}"/>
    <cellStyle name="Calc Percent (0) 2" xfId="1879" xr:uid="{00000000-0005-0000-0000-000053070000}"/>
    <cellStyle name="Calc Percent (0) 2 2" xfId="1880" xr:uid="{00000000-0005-0000-0000-000054070000}"/>
    <cellStyle name="Calc Percent (0) 2 2 2" xfId="1881" xr:uid="{00000000-0005-0000-0000-000055070000}"/>
    <cellStyle name="Calc Percent (0) 3" xfId="1882" xr:uid="{00000000-0005-0000-0000-000056070000}"/>
    <cellStyle name="Calc Percent (0) 4" xfId="1883" xr:uid="{00000000-0005-0000-0000-000057070000}"/>
    <cellStyle name="Calc Percent (1)" xfId="1884" xr:uid="{00000000-0005-0000-0000-000058070000}"/>
    <cellStyle name="Calc Percent (1) 2" xfId="1885" xr:uid="{00000000-0005-0000-0000-000059070000}"/>
    <cellStyle name="Calc Percent (1) 2 2" xfId="1886" xr:uid="{00000000-0005-0000-0000-00005A070000}"/>
    <cellStyle name="Calc Percent (1) 2 2 2" xfId="1887" xr:uid="{00000000-0005-0000-0000-00005B070000}"/>
    <cellStyle name="Calc Percent (1) 3" xfId="1888" xr:uid="{00000000-0005-0000-0000-00005C070000}"/>
    <cellStyle name="Calc Percent (1) 4" xfId="1889" xr:uid="{00000000-0005-0000-0000-00005D070000}"/>
    <cellStyle name="Calc Percent (2)" xfId="1890" xr:uid="{00000000-0005-0000-0000-00005E070000}"/>
    <cellStyle name="Calc Percent (2) 2" xfId="1891" xr:uid="{00000000-0005-0000-0000-00005F070000}"/>
    <cellStyle name="Calc Percent (2) 2 2" xfId="1892" xr:uid="{00000000-0005-0000-0000-000060070000}"/>
    <cellStyle name="Calc Percent (2) 2 2 2" xfId="1893" xr:uid="{00000000-0005-0000-0000-000061070000}"/>
    <cellStyle name="Calc Percent (2) 3" xfId="1894" xr:uid="{00000000-0005-0000-0000-000062070000}"/>
    <cellStyle name="Calc Percent (2) 4" xfId="1895" xr:uid="{00000000-0005-0000-0000-000063070000}"/>
    <cellStyle name="Calc Units (0)" xfId="1896" xr:uid="{00000000-0005-0000-0000-000064070000}"/>
    <cellStyle name="Calc Units (0) 2" xfId="1897" xr:uid="{00000000-0005-0000-0000-000065070000}"/>
    <cellStyle name="Calc Units (0) 2 2" xfId="1898" xr:uid="{00000000-0005-0000-0000-000066070000}"/>
    <cellStyle name="Calc Units (0) 2 2 2" xfId="1899" xr:uid="{00000000-0005-0000-0000-000067070000}"/>
    <cellStyle name="Calc Units (0) 3" xfId="1900" xr:uid="{00000000-0005-0000-0000-000068070000}"/>
    <cellStyle name="Calc Units (0) 4" xfId="1901" xr:uid="{00000000-0005-0000-0000-000069070000}"/>
    <cellStyle name="Calc Units (1)" xfId="1902" xr:uid="{00000000-0005-0000-0000-00006A070000}"/>
    <cellStyle name="Calc Units (1) 2" xfId="1903" xr:uid="{00000000-0005-0000-0000-00006B070000}"/>
    <cellStyle name="Calc Units (1) 2 2" xfId="1904" xr:uid="{00000000-0005-0000-0000-00006C070000}"/>
    <cellStyle name="Calc Units (1) 2 2 2" xfId="1905" xr:uid="{00000000-0005-0000-0000-00006D070000}"/>
    <cellStyle name="Calc Units (1) 3" xfId="1906" xr:uid="{00000000-0005-0000-0000-00006E070000}"/>
    <cellStyle name="Calc Units (1) 4" xfId="1907" xr:uid="{00000000-0005-0000-0000-00006F070000}"/>
    <cellStyle name="Calc Units (2)" xfId="1908" xr:uid="{00000000-0005-0000-0000-000070070000}"/>
    <cellStyle name="Calc Units (2) 2" xfId="1909" xr:uid="{00000000-0005-0000-0000-000071070000}"/>
    <cellStyle name="Calc Units (2) 2 2" xfId="1910" xr:uid="{00000000-0005-0000-0000-000072070000}"/>
    <cellStyle name="Calc Units (2) 2 2 2" xfId="1911" xr:uid="{00000000-0005-0000-0000-000073070000}"/>
    <cellStyle name="Calc Units (2) 3" xfId="1912" xr:uid="{00000000-0005-0000-0000-000074070000}"/>
    <cellStyle name="Calc Units (2) 4" xfId="1913" xr:uid="{00000000-0005-0000-0000-000075070000}"/>
    <cellStyle name="Calculation 2" xfId="1914" xr:uid="{00000000-0005-0000-0000-000076070000}"/>
    <cellStyle name="Calculation 2 2" xfId="1915" xr:uid="{00000000-0005-0000-0000-000077070000}"/>
    <cellStyle name="Calculation 2 2 2" xfId="1916" xr:uid="{00000000-0005-0000-0000-000078070000}"/>
    <cellStyle name="Calculation 2 2 2 2" xfId="1917" xr:uid="{00000000-0005-0000-0000-000079070000}"/>
    <cellStyle name="Calculation 2 2 2 2 2" xfId="1918" xr:uid="{00000000-0005-0000-0000-00007A070000}"/>
    <cellStyle name="Calculation 2 2 2 2 2 2" xfId="1919" xr:uid="{00000000-0005-0000-0000-00007B070000}"/>
    <cellStyle name="Calculation 2 2 2 2 3" xfId="1920" xr:uid="{00000000-0005-0000-0000-00007C070000}"/>
    <cellStyle name="Calculation 2 2 2 2 3 2" xfId="1921" xr:uid="{00000000-0005-0000-0000-00007D070000}"/>
    <cellStyle name="Calculation 2 2 2 2 4" xfId="1922" xr:uid="{00000000-0005-0000-0000-00007E070000}"/>
    <cellStyle name="Calculation 2 2 2 2 4 2" xfId="1923" xr:uid="{00000000-0005-0000-0000-00007F070000}"/>
    <cellStyle name="Calculation 2 2 2 2 5" xfId="1924" xr:uid="{00000000-0005-0000-0000-000080070000}"/>
    <cellStyle name="Calculation 2 2 2 2 5 2" xfId="1925" xr:uid="{00000000-0005-0000-0000-000081070000}"/>
    <cellStyle name="Calculation 2 2 2 2 6" xfId="1926" xr:uid="{00000000-0005-0000-0000-000082070000}"/>
    <cellStyle name="Calculation 2 2 2 3" xfId="1927" xr:uid="{00000000-0005-0000-0000-000083070000}"/>
    <cellStyle name="Calculation 2 2 2 3 2" xfId="1928" xr:uid="{00000000-0005-0000-0000-000084070000}"/>
    <cellStyle name="Calculation 2 2 2 4" xfId="1929" xr:uid="{00000000-0005-0000-0000-000085070000}"/>
    <cellStyle name="Calculation 2 2 2 4 2" xfId="1930" xr:uid="{00000000-0005-0000-0000-000086070000}"/>
    <cellStyle name="Calculation 2 2 2 5" xfId="1931" xr:uid="{00000000-0005-0000-0000-000087070000}"/>
    <cellStyle name="Calculation 2 2 2 5 2" xfId="1932" xr:uid="{00000000-0005-0000-0000-000088070000}"/>
    <cellStyle name="Calculation 2 2 2 6" xfId="1933" xr:uid="{00000000-0005-0000-0000-000089070000}"/>
    <cellStyle name="Calculation 2 2 2 6 2" xfId="1934" xr:uid="{00000000-0005-0000-0000-00008A070000}"/>
    <cellStyle name="Calculation 2 2 2 7" xfId="1935" xr:uid="{00000000-0005-0000-0000-00008B070000}"/>
    <cellStyle name="Calculation 2 2 3" xfId="1936" xr:uid="{00000000-0005-0000-0000-00008C070000}"/>
    <cellStyle name="Calculation 2 2 3 2" xfId="1937" xr:uid="{00000000-0005-0000-0000-00008D070000}"/>
    <cellStyle name="Calculation 2 2 3 2 2" xfId="1938" xr:uid="{00000000-0005-0000-0000-00008E070000}"/>
    <cellStyle name="Calculation 2 2 3 3" xfId="1939" xr:uid="{00000000-0005-0000-0000-00008F070000}"/>
    <cellStyle name="Calculation 2 2 3 3 2" xfId="1940" xr:uid="{00000000-0005-0000-0000-000090070000}"/>
    <cellStyle name="Calculation 2 2 3 4" xfId="1941" xr:uid="{00000000-0005-0000-0000-000091070000}"/>
    <cellStyle name="Calculation 2 2 3 4 2" xfId="1942" xr:uid="{00000000-0005-0000-0000-000092070000}"/>
    <cellStyle name="Calculation 2 2 3 5" xfId="1943" xr:uid="{00000000-0005-0000-0000-000093070000}"/>
    <cellStyle name="Calculation 2 2 3 5 2" xfId="1944" xr:uid="{00000000-0005-0000-0000-000094070000}"/>
    <cellStyle name="Calculation 2 2 3 6" xfId="1945" xr:uid="{00000000-0005-0000-0000-000095070000}"/>
    <cellStyle name="Calculation 2 2 4" xfId="1946" xr:uid="{00000000-0005-0000-0000-000096070000}"/>
    <cellStyle name="Calculation 2 2 4 2" xfId="1947" xr:uid="{00000000-0005-0000-0000-000097070000}"/>
    <cellStyle name="Calculation 2 2 5" xfId="1948" xr:uid="{00000000-0005-0000-0000-000098070000}"/>
    <cellStyle name="Calculation 2 2 5 2" xfId="1949" xr:uid="{00000000-0005-0000-0000-000099070000}"/>
    <cellStyle name="Calculation 2 2 6" xfId="1950" xr:uid="{00000000-0005-0000-0000-00009A070000}"/>
    <cellStyle name="Calculation 2 2 6 2" xfId="1951" xr:uid="{00000000-0005-0000-0000-00009B070000}"/>
    <cellStyle name="Calculation 2 2 7" xfId="1952" xr:uid="{00000000-0005-0000-0000-00009C070000}"/>
    <cellStyle name="Calculation 2 2 7 2" xfId="1953" xr:uid="{00000000-0005-0000-0000-00009D070000}"/>
    <cellStyle name="Calculation 2 2 8" xfId="1954" xr:uid="{00000000-0005-0000-0000-00009E070000}"/>
    <cellStyle name="Calculation 2 3" xfId="1955" xr:uid="{00000000-0005-0000-0000-00009F070000}"/>
    <cellStyle name="Calculation 2 4" xfId="1956" xr:uid="{00000000-0005-0000-0000-0000A0070000}"/>
    <cellStyle name="Calculation 2 4 2" xfId="1957" xr:uid="{00000000-0005-0000-0000-0000A1070000}"/>
    <cellStyle name="Calculation 2 4 3" xfId="1958" xr:uid="{00000000-0005-0000-0000-0000A2070000}"/>
    <cellStyle name="Calculation 2 5" xfId="1959" xr:uid="{00000000-0005-0000-0000-0000A3070000}"/>
    <cellStyle name="Calculation 3" xfId="1960" xr:uid="{00000000-0005-0000-0000-0000A4070000}"/>
    <cellStyle name="Calculation 3 2" xfId="1961" xr:uid="{00000000-0005-0000-0000-0000A5070000}"/>
    <cellStyle name="Calculation 3 2 2" xfId="1962" xr:uid="{00000000-0005-0000-0000-0000A6070000}"/>
    <cellStyle name="Calculation 3 2 2 2" xfId="1963" xr:uid="{00000000-0005-0000-0000-0000A7070000}"/>
    <cellStyle name="Calculation 3 2 2 2 2" xfId="1964" xr:uid="{00000000-0005-0000-0000-0000A8070000}"/>
    <cellStyle name="Calculation 3 2 2 3" xfId="1965" xr:uid="{00000000-0005-0000-0000-0000A9070000}"/>
    <cellStyle name="Calculation 3 2 2 3 2" xfId="1966" xr:uid="{00000000-0005-0000-0000-0000AA070000}"/>
    <cellStyle name="Calculation 3 2 2 4" xfId="1967" xr:uid="{00000000-0005-0000-0000-0000AB070000}"/>
    <cellStyle name="Calculation 3 2 2 4 2" xfId="1968" xr:uid="{00000000-0005-0000-0000-0000AC070000}"/>
    <cellStyle name="Calculation 3 2 2 5" xfId="1969" xr:uid="{00000000-0005-0000-0000-0000AD070000}"/>
    <cellStyle name="Calculation 3 2 2 5 2" xfId="1970" xr:uid="{00000000-0005-0000-0000-0000AE070000}"/>
    <cellStyle name="Calculation 3 2 2 6" xfId="1971" xr:uid="{00000000-0005-0000-0000-0000AF070000}"/>
    <cellStyle name="Calculation 3 2 3" xfId="1972" xr:uid="{00000000-0005-0000-0000-0000B0070000}"/>
    <cellStyle name="Calculation 3 2 3 2" xfId="1973" xr:uid="{00000000-0005-0000-0000-0000B1070000}"/>
    <cellStyle name="Calculation 3 2 4" xfId="1974" xr:uid="{00000000-0005-0000-0000-0000B2070000}"/>
    <cellStyle name="Calculation 3 2 4 2" xfId="1975" xr:uid="{00000000-0005-0000-0000-0000B3070000}"/>
    <cellStyle name="Calculation 3 2 5" xfId="1976" xr:uid="{00000000-0005-0000-0000-0000B4070000}"/>
    <cellStyle name="Calculation 3 2 5 2" xfId="1977" xr:uid="{00000000-0005-0000-0000-0000B5070000}"/>
    <cellStyle name="Calculation 3 2 6" xfId="1978" xr:uid="{00000000-0005-0000-0000-0000B6070000}"/>
    <cellStyle name="Calculation 3 2 6 2" xfId="1979" xr:uid="{00000000-0005-0000-0000-0000B7070000}"/>
    <cellStyle name="Calculation 3 2 7" xfId="1980" xr:uid="{00000000-0005-0000-0000-0000B8070000}"/>
    <cellStyle name="Calculation 3 3" xfId="1981" xr:uid="{00000000-0005-0000-0000-0000B9070000}"/>
    <cellStyle name="Calculation 3 3 2" xfId="1982" xr:uid="{00000000-0005-0000-0000-0000BA070000}"/>
    <cellStyle name="Calculation 3 3 2 2" xfId="1983" xr:uid="{00000000-0005-0000-0000-0000BB070000}"/>
    <cellStyle name="Calculation 3 3 3" xfId="1984" xr:uid="{00000000-0005-0000-0000-0000BC070000}"/>
    <cellStyle name="Calculation 3 3 3 2" xfId="1985" xr:uid="{00000000-0005-0000-0000-0000BD070000}"/>
    <cellStyle name="Calculation 3 3 4" xfId="1986" xr:uid="{00000000-0005-0000-0000-0000BE070000}"/>
    <cellStyle name="Calculation 3 3 4 2" xfId="1987" xr:uid="{00000000-0005-0000-0000-0000BF070000}"/>
    <cellStyle name="Calculation 3 3 5" xfId="1988" xr:uid="{00000000-0005-0000-0000-0000C0070000}"/>
    <cellStyle name="Calculation 3 3 5 2" xfId="1989" xr:uid="{00000000-0005-0000-0000-0000C1070000}"/>
    <cellStyle name="Calculation 3 3 6" xfId="1990" xr:uid="{00000000-0005-0000-0000-0000C2070000}"/>
    <cellStyle name="Calculation 3 4" xfId="1991" xr:uid="{00000000-0005-0000-0000-0000C3070000}"/>
    <cellStyle name="Calculation 3 4 2" xfId="1992" xr:uid="{00000000-0005-0000-0000-0000C4070000}"/>
    <cellStyle name="Calculation 3 5" xfId="1993" xr:uid="{00000000-0005-0000-0000-0000C5070000}"/>
    <cellStyle name="Calculation 3 5 2" xfId="1994" xr:uid="{00000000-0005-0000-0000-0000C6070000}"/>
    <cellStyle name="Calculation 3 6" xfId="1995" xr:uid="{00000000-0005-0000-0000-0000C7070000}"/>
    <cellStyle name="Calculation 3 6 2" xfId="1996" xr:uid="{00000000-0005-0000-0000-0000C8070000}"/>
    <cellStyle name="Calculation 3 7" xfId="1997" xr:uid="{00000000-0005-0000-0000-0000C9070000}"/>
    <cellStyle name="Calculation 3 7 2" xfId="1998" xr:uid="{00000000-0005-0000-0000-0000CA070000}"/>
    <cellStyle name="Calculation 3 8" xfId="1999" xr:uid="{00000000-0005-0000-0000-0000CB070000}"/>
    <cellStyle name="Calculation 4" xfId="2000" xr:uid="{00000000-0005-0000-0000-0000CC070000}"/>
    <cellStyle name="Calculation 4 2" xfId="2001" xr:uid="{00000000-0005-0000-0000-0000CD070000}"/>
    <cellStyle name="Calculation 4 2 2" xfId="2002" xr:uid="{00000000-0005-0000-0000-0000CE070000}"/>
    <cellStyle name="Calculation 4 2 2 2" xfId="2003" xr:uid="{00000000-0005-0000-0000-0000CF070000}"/>
    <cellStyle name="Calculation 4 2 2 2 2" xfId="2004" xr:uid="{00000000-0005-0000-0000-0000D0070000}"/>
    <cellStyle name="Calculation 4 2 2 3" xfId="2005" xr:uid="{00000000-0005-0000-0000-0000D1070000}"/>
    <cellStyle name="Calculation 4 2 2 3 2" xfId="2006" xr:uid="{00000000-0005-0000-0000-0000D2070000}"/>
    <cellStyle name="Calculation 4 2 2 4" xfId="2007" xr:uid="{00000000-0005-0000-0000-0000D3070000}"/>
    <cellStyle name="Calculation 4 2 2 4 2" xfId="2008" xr:uid="{00000000-0005-0000-0000-0000D4070000}"/>
    <cellStyle name="Calculation 4 2 2 5" xfId="2009" xr:uid="{00000000-0005-0000-0000-0000D5070000}"/>
    <cellStyle name="Calculation 4 2 2 5 2" xfId="2010" xr:uid="{00000000-0005-0000-0000-0000D6070000}"/>
    <cellStyle name="Calculation 4 2 2 6" xfId="2011" xr:uid="{00000000-0005-0000-0000-0000D7070000}"/>
    <cellStyle name="Calculation 4 2 3" xfId="2012" xr:uid="{00000000-0005-0000-0000-0000D8070000}"/>
    <cellStyle name="Calculation 4 2 3 2" xfId="2013" xr:uid="{00000000-0005-0000-0000-0000D9070000}"/>
    <cellStyle name="Calculation 4 2 4" xfId="2014" xr:uid="{00000000-0005-0000-0000-0000DA070000}"/>
    <cellStyle name="Calculation 4 2 4 2" xfId="2015" xr:uid="{00000000-0005-0000-0000-0000DB070000}"/>
    <cellStyle name="Calculation 4 2 5" xfId="2016" xr:uid="{00000000-0005-0000-0000-0000DC070000}"/>
    <cellStyle name="Calculation 4 2 5 2" xfId="2017" xr:uid="{00000000-0005-0000-0000-0000DD070000}"/>
    <cellStyle name="Calculation 4 2 6" xfId="2018" xr:uid="{00000000-0005-0000-0000-0000DE070000}"/>
    <cellStyle name="Calculation 4 2 6 2" xfId="2019" xr:uid="{00000000-0005-0000-0000-0000DF070000}"/>
    <cellStyle name="Calculation 4 2 7" xfId="2020" xr:uid="{00000000-0005-0000-0000-0000E0070000}"/>
    <cellStyle name="Calculation 4 3" xfId="2021" xr:uid="{00000000-0005-0000-0000-0000E1070000}"/>
    <cellStyle name="Calculation 4 3 2" xfId="2022" xr:uid="{00000000-0005-0000-0000-0000E2070000}"/>
    <cellStyle name="Calculation 4 3 2 2" xfId="2023" xr:uid="{00000000-0005-0000-0000-0000E3070000}"/>
    <cellStyle name="Calculation 4 3 3" xfId="2024" xr:uid="{00000000-0005-0000-0000-0000E4070000}"/>
    <cellStyle name="Calculation 4 3 3 2" xfId="2025" xr:uid="{00000000-0005-0000-0000-0000E5070000}"/>
    <cellStyle name="Calculation 4 3 4" xfId="2026" xr:uid="{00000000-0005-0000-0000-0000E6070000}"/>
    <cellStyle name="Calculation 4 3 4 2" xfId="2027" xr:uid="{00000000-0005-0000-0000-0000E7070000}"/>
    <cellStyle name="Calculation 4 3 5" xfId="2028" xr:uid="{00000000-0005-0000-0000-0000E8070000}"/>
    <cellStyle name="Calculation 4 3 5 2" xfId="2029" xr:uid="{00000000-0005-0000-0000-0000E9070000}"/>
    <cellStyle name="Calculation 4 3 6" xfId="2030" xr:uid="{00000000-0005-0000-0000-0000EA070000}"/>
    <cellStyle name="Calculation 4 4" xfId="2031" xr:uid="{00000000-0005-0000-0000-0000EB070000}"/>
    <cellStyle name="Calculation 4 4 2" xfId="2032" xr:uid="{00000000-0005-0000-0000-0000EC070000}"/>
    <cellStyle name="Calculation 4 5" xfId="2033" xr:uid="{00000000-0005-0000-0000-0000ED070000}"/>
    <cellStyle name="Calculation 4 5 2" xfId="2034" xr:uid="{00000000-0005-0000-0000-0000EE070000}"/>
    <cellStyle name="Calculation 4 6" xfId="2035" xr:uid="{00000000-0005-0000-0000-0000EF070000}"/>
    <cellStyle name="Calculation 4 6 2" xfId="2036" xr:uid="{00000000-0005-0000-0000-0000F0070000}"/>
    <cellStyle name="Calculation 4 7" xfId="2037" xr:uid="{00000000-0005-0000-0000-0000F1070000}"/>
    <cellStyle name="Calculation 4 7 2" xfId="2038" xr:uid="{00000000-0005-0000-0000-0000F2070000}"/>
    <cellStyle name="Calculation 4 8" xfId="2039" xr:uid="{00000000-0005-0000-0000-0000F3070000}"/>
    <cellStyle name="Calculation 5" xfId="2040" xr:uid="{00000000-0005-0000-0000-0000F4070000}"/>
    <cellStyle name="Calculation 5 2" xfId="2041" xr:uid="{00000000-0005-0000-0000-0000F5070000}"/>
    <cellStyle name="Calculation 5 2 2" xfId="2042" xr:uid="{00000000-0005-0000-0000-0000F6070000}"/>
    <cellStyle name="Calculation 5 2 2 2" xfId="2043" xr:uid="{00000000-0005-0000-0000-0000F7070000}"/>
    <cellStyle name="Calculation 5 2 2 2 2" xfId="2044" xr:uid="{00000000-0005-0000-0000-0000F8070000}"/>
    <cellStyle name="Calculation 5 2 2 3" xfId="2045" xr:uid="{00000000-0005-0000-0000-0000F9070000}"/>
    <cellStyle name="Calculation 5 2 2 3 2" xfId="2046" xr:uid="{00000000-0005-0000-0000-0000FA070000}"/>
    <cellStyle name="Calculation 5 2 2 4" xfId="2047" xr:uid="{00000000-0005-0000-0000-0000FB070000}"/>
    <cellStyle name="Calculation 5 2 2 4 2" xfId="2048" xr:uid="{00000000-0005-0000-0000-0000FC070000}"/>
    <cellStyle name="Calculation 5 2 2 5" xfId="2049" xr:uid="{00000000-0005-0000-0000-0000FD070000}"/>
    <cellStyle name="Calculation 5 2 2 5 2" xfId="2050" xr:uid="{00000000-0005-0000-0000-0000FE070000}"/>
    <cellStyle name="Calculation 5 2 2 6" xfId="2051" xr:uid="{00000000-0005-0000-0000-0000FF070000}"/>
    <cellStyle name="Calculation 5 2 3" xfId="2052" xr:uid="{00000000-0005-0000-0000-000000080000}"/>
    <cellStyle name="Calculation 5 2 3 2" xfId="2053" xr:uid="{00000000-0005-0000-0000-000001080000}"/>
    <cellStyle name="Calculation 5 2 4" xfId="2054" xr:uid="{00000000-0005-0000-0000-000002080000}"/>
    <cellStyle name="Calculation 5 2 4 2" xfId="2055" xr:uid="{00000000-0005-0000-0000-000003080000}"/>
    <cellStyle name="Calculation 5 2 5" xfId="2056" xr:uid="{00000000-0005-0000-0000-000004080000}"/>
    <cellStyle name="Calculation 5 2 5 2" xfId="2057" xr:uid="{00000000-0005-0000-0000-000005080000}"/>
    <cellStyle name="Calculation 5 2 6" xfId="2058" xr:uid="{00000000-0005-0000-0000-000006080000}"/>
    <cellStyle name="Calculation 5 2 6 2" xfId="2059" xr:uid="{00000000-0005-0000-0000-000007080000}"/>
    <cellStyle name="Calculation 5 2 7" xfId="2060" xr:uid="{00000000-0005-0000-0000-000008080000}"/>
    <cellStyle name="Calculation 5 3" xfId="2061" xr:uid="{00000000-0005-0000-0000-000009080000}"/>
    <cellStyle name="Calculation 5 3 2" xfId="2062" xr:uid="{00000000-0005-0000-0000-00000A080000}"/>
    <cellStyle name="Calculation 5 3 2 2" xfId="2063" xr:uid="{00000000-0005-0000-0000-00000B080000}"/>
    <cellStyle name="Calculation 5 3 3" xfId="2064" xr:uid="{00000000-0005-0000-0000-00000C080000}"/>
    <cellStyle name="Calculation 5 3 3 2" xfId="2065" xr:uid="{00000000-0005-0000-0000-00000D080000}"/>
    <cellStyle name="Calculation 5 3 4" xfId="2066" xr:uid="{00000000-0005-0000-0000-00000E080000}"/>
    <cellStyle name="Calculation 5 3 4 2" xfId="2067" xr:uid="{00000000-0005-0000-0000-00000F080000}"/>
    <cellStyle name="Calculation 5 3 5" xfId="2068" xr:uid="{00000000-0005-0000-0000-000010080000}"/>
    <cellStyle name="Calculation 5 3 5 2" xfId="2069" xr:uid="{00000000-0005-0000-0000-000011080000}"/>
    <cellStyle name="Calculation 5 3 6" xfId="2070" xr:uid="{00000000-0005-0000-0000-000012080000}"/>
    <cellStyle name="Calculation 5 4" xfId="2071" xr:uid="{00000000-0005-0000-0000-000013080000}"/>
    <cellStyle name="Calculation 5 4 2" xfId="2072" xr:uid="{00000000-0005-0000-0000-000014080000}"/>
    <cellStyle name="Calculation 5 5" xfId="2073" xr:uid="{00000000-0005-0000-0000-000015080000}"/>
    <cellStyle name="Calculation 5 5 2" xfId="2074" xr:uid="{00000000-0005-0000-0000-000016080000}"/>
    <cellStyle name="Calculation 5 6" xfId="2075" xr:uid="{00000000-0005-0000-0000-000017080000}"/>
    <cellStyle name="Calculation 5 6 2" xfId="2076" xr:uid="{00000000-0005-0000-0000-000018080000}"/>
    <cellStyle name="Calculation 5 7" xfId="2077" xr:uid="{00000000-0005-0000-0000-000019080000}"/>
    <cellStyle name="Calculation 5 7 2" xfId="2078" xr:uid="{00000000-0005-0000-0000-00001A080000}"/>
    <cellStyle name="Calculation 5 8" xfId="2079" xr:uid="{00000000-0005-0000-0000-00001B080000}"/>
    <cellStyle name="Calculation 6" xfId="2080" xr:uid="{00000000-0005-0000-0000-00001C080000}"/>
    <cellStyle name="Calculation 6 2" xfId="2081" xr:uid="{00000000-0005-0000-0000-00001D080000}"/>
    <cellStyle name="Calculation 6 2 2" xfId="2082" xr:uid="{00000000-0005-0000-0000-00001E080000}"/>
    <cellStyle name="Calculation 6 2 2 2" xfId="2083" xr:uid="{00000000-0005-0000-0000-00001F080000}"/>
    <cellStyle name="Calculation 6 2 2 2 2" xfId="2084" xr:uid="{00000000-0005-0000-0000-000020080000}"/>
    <cellStyle name="Calculation 6 2 2 3" xfId="2085" xr:uid="{00000000-0005-0000-0000-000021080000}"/>
    <cellStyle name="Calculation 6 2 2 3 2" xfId="2086" xr:uid="{00000000-0005-0000-0000-000022080000}"/>
    <cellStyle name="Calculation 6 2 2 4" xfId="2087" xr:uid="{00000000-0005-0000-0000-000023080000}"/>
    <cellStyle name="Calculation 6 2 2 4 2" xfId="2088" xr:uid="{00000000-0005-0000-0000-000024080000}"/>
    <cellStyle name="Calculation 6 2 2 5" xfId="2089" xr:uid="{00000000-0005-0000-0000-000025080000}"/>
    <cellStyle name="Calculation 6 2 2 5 2" xfId="2090" xr:uid="{00000000-0005-0000-0000-000026080000}"/>
    <cellStyle name="Calculation 6 2 2 6" xfId="2091" xr:uid="{00000000-0005-0000-0000-000027080000}"/>
    <cellStyle name="Calculation 6 2 3" xfId="2092" xr:uid="{00000000-0005-0000-0000-000028080000}"/>
    <cellStyle name="Calculation 6 2 3 2" xfId="2093" xr:uid="{00000000-0005-0000-0000-000029080000}"/>
    <cellStyle name="Calculation 6 2 4" xfId="2094" xr:uid="{00000000-0005-0000-0000-00002A080000}"/>
    <cellStyle name="Calculation 6 2 4 2" xfId="2095" xr:uid="{00000000-0005-0000-0000-00002B080000}"/>
    <cellStyle name="Calculation 6 2 5" xfId="2096" xr:uid="{00000000-0005-0000-0000-00002C080000}"/>
    <cellStyle name="Calculation 6 2 5 2" xfId="2097" xr:uid="{00000000-0005-0000-0000-00002D080000}"/>
    <cellStyle name="Calculation 6 2 6" xfId="2098" xr:uid="{00000000-0005-0000-0000-00002E080000}"/>
    <cellStyle name="Calculation 6 2 6 2" xfId="2099" xr:uid="{00000000-0005-0000-0000-00002F080000}"/>
    <cellStyle name="Calculation 6 2 7" xfId="2100" xr:uid="{00000000-0005-0000-0000-000030080000}"/>
    <cellStyle name="Calculation 6 3" xfId="2101" xr:uid="{00000000-0005-0000-0000-000031080000}"/>
    <cellStyle name="Calculation 6 3 2" xfId="2102" xr:uid="{00000000-0005-0000-0000-000032080000}"/>
    <cellStyle name="Calculation 6 3 2 2" xfId="2103" xr:uid="{00000000-0005-0000-0000-000033080000}"/>
    <cellStyle name="Calculation 6 3 3" xfId="2104" xr:uid="{00000000-0005-0000-0000-000034080000}"/>
    <cellStyle name="Calculation 6 3 3 2" xfId="2105" xr:uid="{00000000-0005-0000-0000-000035080000}"/>
    <cellStyle name="Calculation 6 3 4" xfId="2106" xr:uid="{00000000-0005-0000-0000-000036080000}"/>
    <cellStyle name="Calculation 6 3 4 2" xfId="2107" xr:uid="{00000000-0005-0000-0000-000037080000}"/>
    <cellStyle name="Calculation 6 3 5" xfId="2108" xr:uid="{00000000-0005-0000-0000-000038080000}"/>
    <cellStyle name="Calculation 6 3 5 2" xfId="2109" xr:uid="{00000000-0005-0000-0000-000039080000}"/>
    <cellStyle name="Calculation 6 3 6" xfId="2110" xr:uid="{00000000-0005-0000-0000-00003A080000}"/>
    <cellStyle name="Calculation 6 4" xfId="2111" xr:uid="{00000000-0005-0000-0000-00003B080000}"/>
    <cellStyle name="Calculation 6 4 2" xfId="2112" xr:uid="{00000000-0005-0000-0000-00003C080000}"/>
    <cellStyle name="Calculation 6 5" xfId="2113" xr:uid="{00000000-0005-0000-0000-00003D080000}"/>
    <cellStyle name="Calculation 6 5 2" xfId="2114" xr:uid="{00000000-0005-0000-0000-00003E080000}"/>
    <cellStyle name="Calculation 6 6" xfId="2115" xr:uid="{00000000-0005-0000-0000-00003F080000}"/>
    <cellStyle name="Calculation 6 6 2" xfId="2116" xr:uid="{00000000-0005-0000-0000-000040080000}"/>
    <cellStyle name="Calculation 6 7" xfId="2117" xr:uid="{00000000-0005-0000-0000-000041080000}"/>
    <cellStyle name="Calculation 6 7 2" xfId="2118" xr:uid="{00000000-0005-0000-0000-000042080000}"/>
    <cellStyle name="Calculation 6 8" xfId="2119" xr:uid="{00000000-0005-0000-0000-000043080000}"/>
    <cellStyle name="Calculation 7" xfId="2120" xr:uid="{00000000-0005-0000-0000-000044080000}"/>
    <cellStyle name="Calculation 7 2" xfId="2121" xr:uid="{00000000-0005-0000-0000-000045080000}"/>
    <cellStyle name="Calculation 7 2 2" xfId="2122" xr:uid="{00000000-0005-0000-0000-000046080000}"/>
    <cellStyle name="Calculation 7 3" xfId="2123" xr:uid="{00000000-0005-0000-0000-000047080000}"/>
    <cellStyle name="Calculation 7 3 2" xfId="2124" xr:uid="{00000000-0005-0000-0000-000048080000}"/>
    <cellStyle name="Calculation 7 4" xfId="2125" xr:uid="{00000000-0005-0000-0000-000049080000}"/>
    <cellStyle name="Check Cell 2" xfId="2126" xr:uid="{00000000-0005-0000-0000-00004A080000}"/>
    <cellStyle name="Check Cell 2 2" xfId="2127" xr:uid="{00000000-0005-0000-0000-00004B080000}"/>
    <cellStyle name="Check Cell 2 2 2" xfId="2128" xr:uid="{00000000-0005-0000-0000-00004C080000}"/>
    <cellStyle name="Check Cell 2 2 2 2" xfId="2129" xr:uid="{00000000-0005-0000-0000-00004D080000}"/>
    <cellStyle name="Check Cell 2 2 2 2 2" xfId="2130" xr:uid="{00000000-0005-0000-0000-00004E080000}"/>
    <cellStyle name="Check Cell 2 2 2 2 2 2" xfId="2131" xr:uid="{00000000-0005-0000-0000-00004F080000}"/>
    <cellStyle name="Check Cell 2 2 2 2 3" xfId="2132" xr:uid="{00000000-0005-0000-0000-000050080000}"/>
    <cellStyle name="Check Cell 2 2 2 2 3 2" xfId="2133" xr:uid="{00000000-0005-0000-0000-000051080000}"/>
    <cellStyle name="Check Cell 2 2 2 2 4" xfId="2134" xr:uid="{00000000-0005-0000-0000-000052080000}"/>
    <cellStyle name="Check Cell 2 2 2 3" xfId="2135" xr:uid="{00000000-0005-0000-0000-000053080000}"/>
    <cellStyle name="Check Cell 2 2 3" xfId="2136" xr:uid="{00000000-0005-0000-0000-000054080000}"/>
    <cellStyle name="Check Cell 2 2 3 2" xfId="2137" xr:uid="{00000000-0005-0000-0000-000055080000}"/>
    <cellStyle name="Check Cell 2 2 3 2 2" xfId="2138" xr:uid="{00000000-0005-0000-0000-000056080000}"/>
    <cellStyle name="Check Cell 2 2 3 2 2 2" xfId="2139" xr:uid="{00000000-0005-0000-0000-000057080000}"/>
    <cellStyle name="Check Cell 2 2 3 2 3" xfId="2140" xr:uid="{00000000-0005-0000-0000-000058080000}"/>
    <cellStyle name="Check Cell 2 2 3 2 3 2" xfId="2141" xr:uid="{00000000-0005-0000-0000-000059080000}"/>
    <cellStyle name="Check Cell 2 2 3 2 4" xfId="2142" xr:uid="{00000000-0005-0000-0000-00005A080000}"/>
    <cellStyle name="Check Cell 2 2 3 3" xfId="2143" xr:uid="{00000000-0005-0000-0000-00005B080000}"/>
    <cellStyle name="Check Cell 2 2 4" xfId="2144" xr:uid="{00000000-0005-0000-0000-00005C080000}"/>
    <cellStyle name="Check Cell 2 2 4 2" xfId="2145" xr:uid="{00000000-0005-0000-0000-00005D080000}"/>
    <cellStyle name="Check Cell 2 2 4 2 2" xfId="2146" xr:uid="{00000000-0005-0000-0000-00005E080000}"/>
    <cellStyle name="Check Cell 2 2 4 2 2 2" xfId="2147" xr:uid="{00000000-0005-0000-0000-00005F080000}"/>
    <cellStyle name="Check Cell 2 2 4 2 3" xfId="2148" xr:uid="{00000000-0005-0000-0000-000060080000}"/>
    <cellStyle name="Check Cell 2 2 4 2 3 2" xfId="2149" xr:uid="{00000000-0005-0000-0000-000061080000}"/>
    <cellStyle name="Check Cell 2 2 4 2 4" xfId="2150" xr:uid="{00000000-0005-0000-0000-000062080000}"/>
    <cellStyle name="Check Cell 2 2 4 3" xfId="2151" xr:uid="{00000000-0005-0000-0000-000063080000}"/>
    <cellStyle name="Check Cell 2 2 5" xfId="2152" xr:uid="{00000000-0005-0000-0000-000064080000}"/>
    <cellStyle name="Check Cell 2 2 5 2" xfId="2153" xr:uid="{00000000-0005-0000-0000-000065080000}"/>
    <cellStyle name="Check Cell 2 2 5 2 2" xfId="2154" xr:uid="{00000000-0005-0000-0000-000066080000}"/>
    <cellStyle name="Check Cell 2 2 5 2 2 2" xfId="2155" xr:uid="{00000000-0005-0000-0000-000067080000}"/>
    <cellStyle name="Check Cell 2 2 5 2 3" xfId="2156" xr:uid="{00000000-0005-0000-0000-000068080000}"/>
    <cellStyle name="Check Cell 2 2 5 2 3 2" xfId="2157" xr:uid="{00000000-0005-0000-0000-000069080000}"/>
    <cellStyle name="Check Cell 2 2 5 2 4" xfId="2158" xr:uid="{00000000-0005-0000-0000-00006A080000}"/>
    <cellStyle name="Check Cell 2 2 5 3" xfId="2159" xr:uid="{00000000-0005-0000-0000-00006B080000}"/>
    <cellStyle name="Check Cell 2 2 6" xfId="2160" xr:uid="{00000000-0005-0000-0000-00006C080000}"/>
    <cellStyle name="Check Cell 2 2 6 2" xfId="2161" xr:uid="{00000000-0005-0000-0000-00006D080000}"/>
    <cellStyle name="Check Cell 2 2 6 2 2" xfId="2162" xr:uid="{00000000-0005-0000-0000-00006E080000}"/>
    <cellStyle name="Check Cell 2 2 6 3" xfId="2163" xr:uid="{00000000-0005-0000-0000-00006F080000}"/>
    <cellStyle name="Check Cell 2 2 7" xfId="2164" xr:uid="{00000000-0005-0000-0000-000070080000}"/>
    <cellStyle name="Check Cell 2 2 7 2" xfId="2165" xr:uid="{00000000-0005-0000-0000-000071080000}"/>
    <cellStyle name="Check Cell 2 2 8" xfId="2166" xr:uid="{00000000-0005-0000-0000-000072080000}"/>
    <cellStyle name="Check Cell 2 3" xfId="2167" xr:uid="{00000000-0005-0000-0000-000073080000}"/>
    <cellStyle name="Check Cell 2 4" xfId="2168" xr:uid="{00000000-0005-0000-0000-000074080000}"/>
    <cellStyle name="Check Cell 2 5" xfId="2169" xr:uid="{00000000-0005-0000-0000-000075080000}"/>
    <cellStyle name="Check Cell 3" xfId="2170" xr:uid="{00000000-0005-0000-0000-000076080000}"/>
    <cellStyle name="Check Cell 3 2" xfId="2171" xr:uid="{00000000-0005-0000-0000-000077080000}"/>
    <cellStyle name="Check Cell 3 2 2" xfId="2172" xr:uid="{00000000-0005-0000-0000-000078080000}"/>
    <cellStyle name="Check Cell 3 2 2 2" xfId="2173" xr:uid="{00000000-0005-0000-0000-000079080000}"/>
    <cellStyle name="Check Cell 3 2 2 2 2" xfId="2174" xr:uid="{00000000-0005-0000-0000-00007A080000}"/>
    <cellStyle name="Check Cell 3 2 2 3" xfId="2175" xr:uid="{00000000-0005-0000-0000-00007B080000}"/>
    <cellStyle name="Check Cell 3 2 2 3 2" xfId="2176" xr:uid="{00000000-0005-0000-0000-00007C080000}"/>
    <cellStyle name="Check Cell 3 2 2 4" xfId="2177" xr:uid="{00000000-0005-0000-0000-00007D080000}"/>
    <cellStyle name="Check Cell 3 2 3" xfId="2178" xr:uid="{00000000-0005-0000-0000-00007E080000}"/>
    <cellStyle name="Check Cell 3 3" xfId="2179" xr:uid="{00000000-0005-0000-0000-00007F080000}"/>
    <cellStyle name="Check Cell 3 3 2" xfId="2180" xr:uid="{00000000-0005-0000-0000-000080080000}"/>
    <cellStyle name="Check Cell 3 3 2 2" xfId="2181" xr:uid="{00000000-0005-0000-0000-000081080000}"/>
    <cellStyle name="Check Cell 3 3 2 2 2" xfId="2182" xr:uid="{00000000-0005-0000-0000-000082080000}"/>
    <cellStyle name="Check Cell 3 3 2 3" xfId="2183" xr:uid="{00000000-0005-0000-0000-000083080000}"/>
    <cellStyle name="Check Cell 3 3 2 3 2" xfId="2184" xr:uid="{00000000-0005-0000-0000-000084080000}"/>
    <cellStyle name="Check Cell 3 3 2 4" xfId="2185" xr:uid="{00000000-0005-0000-0000-000085080000}"/>
    <cellStyle name="Check Cell 3 3 3" xfId="2186" xr:uid="{00000000-0005-0000-0000-000086080000}"/>
    <cellStyle name="Check Cell 3 4" xfId="2187" xr:uid="{00000000-0005-0000-0000-000087080000}"/>
    <cellStyle name="Check Cell 3 4 2" xfId="2188" xr:uid="{00000000-0005-0000-0000-000088080000}"/>
    <cellStyle name="Check Cell 3 4 2 2" xfId="2189" xr:uid="{00000000-0005-0000-0000-000089080000}"/>
    <cellStyle name="Check Cell 3 4 2 2 2" xfId="2190" xr:uid="{00000000-0005-0000-0000-00008A080000}"/>
    <cellStyle name="Check Cell 3 4 2 3" xfId="2191" xr:uid="{00000000-0005-0000-0000-00008B080000}"/>
    <cellStyle name="Check Cell 3 4 2 3 2" xfId="2192" xr:uid="{00000000-0005-0000-0000-00008C080000}"/>
    <cellStyle name="Check Cell 3 4 2 4" xfId="2193" xr:uid="{00000000-0005-0000-0000-00008D080000}"/>
    <cellStyle name="Check Cell 3 4 3" xfId="2194" xr:uid="{00000000-0005-0000-0000-00008E080000}"/>
    <cellStyle name="Check Cell 3 5" xfId="2195" xr:uid="{00000000-0005-0000-0000-00008F080000}"/>
    <cellStyle name="Check Cell 3 5 2" xfId="2196" xr:uid="{00000000-0005-0000-0000-000090080000}"/>
    <cellStyle name="Check Cell 3 5 2 2" xfId="2197" xr:uid="{00000000-0005-0000-0000-000091080000}"/>
    <cellStyle name="Check Cell 3 5 2 2 2" xfId="2198" xr:uid="{00000000-0005-0000-0000-000092080000}"/>
    <cellStyle name="Check Cell 3 5 2 3" xfId="2199" xr:uid="{00000000-0005-0000-0000-000093080000}"/>
    <cellStyle name="Check Cell 3 5 2 3 2" xfId="2200" xr:uid="{00000000-0005-0000-0000-000094080000}"/>
    <cellStyle name="Check Cell 3 5 2 4" xfId="2201" xr:uid="{00000000-0005-0000-0000-000095080000}"/>
    <cellStyle name="Check Cell 3 5 3" xfId="2202" xr:uid="{00000000-0005-0000-0000-000096080000}"/>
    <cellStyle name="Check Cell 3 6" xfId="2203" xr:uid="{00000000-0005-0000-0000-000097080000}"/>
    <cellStyle name="Check Cell 3 6 2" xfId="2204" xr:uid="{00000000-0005-0000-0000-000098080000}"/>
    <cellStyle name="Check Cell 3 6 2 2" xfId="2205" xr:uid="{00000000-0005-0000-0000-000099080000}"/>
    <cellStyle name="Check Cell 3 6 3" xfId="2206" xr:uid="{00000000-0005-0000-0000-00009A080000}"/>
    <cellStyle name="Check Cell 3 7" xfId="2207" xr:uid="{00000000-0005-0000-0000-00009B080000}"/>
    <cellStyle name="Check Cell 3 7 2" xfId="2208" xr:uid="{00000000-0005-0000-0000-00009C080000}"/>
    <cellStyle name="Check Cell 3 8" xfId="2209" xr:uid="{00000000-0005-0000-0000-00009D080000}"/>
    <cellStyle name="Check Cell 4" xfId="2210" xr:uid="{00000000-0005-0000-0000-00009E080000}"/>
    <cellStyle name="Check Cell 4 2" xfId="2211" xr:uid="{00000000-0005-0000-0000-00009F080000}"/>
    <cellStyle name="Check Cell 4 2 2" xfId="2212" xr:uid="{00000000-0005-0000-0000-0000A0080000}"/>
    <cellStyle name="Check Cell 4 2 2 2" xfId="2213" xr:uid="{00000000-0005-0000-0000-0000A1080000}"/>
    <cellStyle name="Check Cell 4 2 2 2 2" xfId="2214" xr:uid="{00000000-0005-0000-0000-0000A2080000}"/>
    <cellStyle name="Check Cell 4 2 2 3" xfId="2215" xr:uid="{00000000-0005-0000-0000-0000A3080000}"/>
    <cellStyle name="Check Cell 4 2 2 3 2" xfId="2216" xr:uid="{00000000-0005-0000-0000-0000A4080000}"/>
    <cellStyle name="Check Cell 4 2 2 4" xfId="2217" xr:uid="{00000000-0005-0000-0000-0000A5080000}"/>
    <cellStyle name="Check Cell 4 2 3" xfId="2218" xr:uid="{00000000-0005-0000-0000-0000A6080000}"/>
    <cellStyle name="Check Cell 4 3" xfId="2219" xr:uid="{00000000-0005-0000-0000-0000A7080000}"/>
    <cellStyle name="Check Cell 4 3 2" xfId="2220" xr:uid="{00000000-0005-0000-0000-0000A8080000}"/>
    <cellStyle name="Check Cell 4 3 2 2" xfId="2221" xr:uid="{00000000-0005-0000-0000-0000A9080000}"/>
    <cellStyle name="Check Cell 4 3 2 2 2" xfId="2222" xr:uid="{00000000-0005-0000-0000-0000AA080000}"/>
    <cellStyle name="Check Cell 4 3 2 3" xfId="2223" xr:uid="{00000000-0005-0000-0000-0000AB080000}"/>
    <cellStyle name="Check Cell 4 3 2 3 2" xfId="2224" xr:uid="{00000000-0005-0000-0000-0000AC080000}"/>
    <cellStyle name="Check Cell 4 3 2 4" xfId="2225" xr:uid="{00000000-0005-0000-0000-0000AD080000}"/>
    <cellStyle name="Check Cell 4 3 3" xfId="2226" xr:uid="{00000000-0005-0000-0000-0000AE080000}"/>
    <cellStyle name="Check Cell 4 4" xfId="2227" xr:uid="{00000000-0005-0000-0000-0000AF080000}"/>
    <cellStyle name="Check Cell 4 4 2" xfId="2228" xr:uid="{00000000-0005-0000-0000-0000B0080000}"/>
    <cellStyle name="Check Cell 4 4 2 2" xfId="2229" xr:uid="{00000000-0005-0000-0000-0000B1080000}"/>
    <cellStyle name="Check Cell 4 4 2 2 2" xfId="2230" xr:uid="{00000000-0005-0000-0000-0000B2080000}"/>
    <cellStyle name="Check Cell 4 4 2 3" xfId="2231" xr:uid="{00000000-0005-0000-0000-0000B3080000}"/>
    <cellStyle name="Check Cell 4 4 2 3 2" xfId="2232" xr:uid="{00000000-0005-0000-0000-0000B4080000}"/>
    <cellStyle name="Check Cell 4 4 2 4" xfId="2233" xr:uid="{00000000-0005-0000-0000-0000B5080000}"/>
    <cellStyle name="Check Cell 4 4 3" xfId="2234" xr:uid="{00000000-0005-0000-0000-0000B6080000}"/>
    <cellStyle name="Check Cell 4 5" xfId="2235" xr:uid="{00000000-0005-0000-0000-0000B7080000}"/>
    <cellStyle name="Check Cell 4 5 2" xfId="2236" xr:uid="{00000000-0005-0000-0000-0000B8080000}"/>
    <cellStyle name="Check Cell 4 5 2 2" xfId="2237" xr:uid="{00000000-0005-0000-0000-0000B9080000}"/>
    <cellStyle name="Check Cell 4 5 2 2 2" xfId="2238" xr:uid="{00000000-0005-0000-0000-0000BA080000}"/>
    <cellStyle name="Check Cell 4 5 2 3" xfId="2239" xr:uid="{00000000-0005-0000-0000-0000BB080000}"/>
    <cellStyle name="Check Cell 4 5 2 3 2" xfId="2240" xr:uid="{00000000-0005-0000-0000-0000BC080000}"/>
    <cellStyle name="Check Cell 4 5 2 4" xfId="2241" xr:uid="{00000000-0005-0000-0000-0000BD080000}"/>
    <cellStyle name="Check Cell 4 5 3" xfId="2242" xr:uid="{00000000-0005-0000-0000-0000BE080000}"/>
    <cellStyle name="Check Cell 4 6" xfId="2243" xr:uid="{00000000-0005-0000-0000-0000BF080000}"/>
    <cellStyle name="Check Cell 4 6 2" xfId="2244" xr:uid="{00000000-0005-0000-0000-0000C0080000}"/>
    <cellStyle name="Check Cell 4 6 2 2" xfId="2245" xr:uid="{00000000-0005-0000-0000-0000C1080000}"/>
    <cellStyle name="Check Cell 4 6 3" xfId="2246" xr:uid="{00000000-0005-0000-0000-0000C2080000}"/>
    <cellStyle name="Check Cell 4 7" xfId="2247" xr:uid="{00000000-0005-0000-0000-0000C3080000}"/>
    <cellStyle name="Check Cell 4 7 2" xfId="2248" xr:uid="{00000000-0005-0000-0000-0000C4080000}"/>
    <cellStyle name="Check Cell 4 8" xfId="2249" xr:uid="{00000000-0005-0000-0000-0000C5080000}"/>
    <cellStyle name="Check Cell 5" xfId="2250" xr:uid="{00000000-0005-0000-0000-0000C6080000}"/>
    <cellStyle name="Check Cell 5 2" xfId="2251" xr:uid="{00000000-0005-0000-0000-0000C7080000}"/>
    <cellStyle name="Check Cell 5 2 2" xfId="2252" xr:uid="{00000000-0005-0000-0000-0000C8080000}"/>
    <cellStyle name="Check Cell 5 2 2 2" xfId="2253" xr:uid="{00000000-0005-0000-0000-0000C9080000}"/>
    <cellStyle name="Check Cell 5 2 2 2 2" xfId="2254" xr:uid="{00000000-0005-0000-0000-0000CA080000}"/>
    <cellStyle name="Check Cell 5 2 2 3" xfId="2255" xr:uid="{00000000-0005-0000-0000-0000CB080000}"/>
    <cellStyle name="Check Cell 5 2 2 3 2" xfId="2256" xr:uid="{00000000-0005-0000-0000-0000CC080000}"/>
    <cellStyle name="Check Cell 5 2 2 4" xfId="2257" xr:uid="{00000000-0005-0000-0000-0000CD080000}"/>
    <cellStyle name="Check Cell 5 2 3" xfId="2258" xr:uid="{00000000-0005-0000-0000-0000CE080000}"/>
    <cellStyle name="Check Cell 5 3" xfId="2259" xr:uid="{00000000-0005-0000-0000-0000CF080000}"/>
    <cellStyle name="Check Cell 5 3 2" xfId="2260" xr:uid="{00000000-0005-0000-0000-0000D0080000}"/>
    <cellStyle name="Check Cell 5 3 2 2" xfId="2261" xr:uid="{00000000-0005-0000-0000-0000D1080000}"/>
    <cellStyle name="Check Cell 5 3 2 2 2" xfId="2262" xr:uid="{00000000-0005-0000-0000-0000D2080000}"/>
    <cellStyle name="Check Cell 5 3 2 3" xfId="2263" xr:uid="{00000000-0005-0000-0000-0000D3080000}"/>
    <cellStyle name="Check Cell 5 3 2 3 2" xfId="2264" xr:uid="{00000000-0005-0000-0000-0000D4080000}"/>
    <cellStyle name="Check Cell 5 3 2 4" xfId="2265" xr:uid="{00000000-0005-0000-0000-0000D5080000}"/>
    <cellStyle name="Check Cell 5 3 3" xfId="2266" xr:uid="{00000000-0005-0000-0000-0000D6080000}"/>
    <cellStyle name="Check Cell 5 4" xfId="2267" xr:uid="{00000000-0005-0000-0000-0000D7080000}"/>
    <cellStyle name="Check Cell 5 4 2" xfId="2268" xr:uid="{00000000-0005-0000-0000-0000D8080000}"/>
    <cellStyle name="Check Cell 5 4 2 2" xfId="2269" xr:uid="{00000000-0005-0000-0000-0000D9080000}"/>
    <cellStyle name="Check Cell 5 4 2 2 2" xfId="2270" xr:uid="{00000000-0005-0000-0000-0000DA080000}"/>
    <cellStyle name="Check Cell 5 4 2 3" xfId="2271" xr:uid="{00000000-0005-0000-0000-0000DB080000}"/>
    <cellStyle name="Check Cell 5 4 2 3 2" xfId="2272" xr:uid="{00000000-0005-0000-0000-0000DC080000}"/>
    <cellStyle name="Check Cell 5 4 2 4" xfId="2273" xr:uid="{00000000-0005-0000-0000-0000DD080000}"/>
    <cellStyle name="Check Cell 5 4 3" xfId="2274" xr:uid="{00000000-0005-0000-0000-0000DE080000}"/>
    <cellStyle name="Check Cell 5 5" xfId="2275" xr:uid="{00000000-0005-0000-0000-0000DF080000}"/>
    <cellStyle name="Check Cell 5 5 2" xfId="2276" xr:uid="{00000000-0005-0000-0000-0000E0080000}"/>
    <cellStyle name="Check Cell 5 5 2 2" xfId="2277" xr:uid="{00000000-0005-0000-0000-0000E1080000}"/>
    <cellStyle name="Check Cell 5 5 2 2 2" xfId="2278" xr:uid="{00000000-0005-0000-0000-0000E2080000}"/>
    <cellStyle name="Check Cell 5 5 2 3" xfId="2279" xr:uid="{00000000-0005-0000-0000-0000E3080000}"/>
    <cellStyle name="Check Cell 5 5 2 3 2" xfId="2280" xr:uid="{00000000-0005-0000-0000-0000E4080000}"/>
    <cellStyle name="Check Cell 5 5 2 4" xfId="2281" xr:uid="{00000000-0005-0000-0000-0000E5080000}"/>
    <cellStyle name="Check Cell 5 5 3" xfId="2282" xr:uid="{00000000-0005-0000-0000-0000E6080000}"/>
    <cellStyle name="Check Cell 5 6" xfId="2283" xr:uid="{00000000-0005-0000-0000-0000E7080000}"/>
    <cellStyle name="Check Cell 5 6 2" xfId="2284" xr:uid="{00000000-0005-0000-0000-0000E8080000}"/>
    <cellStyle name="Check Cell 5 6 2 2" xfId="2285" xr:uid="{00000000-0005-0000-0000-0000E9080000}"/>
    <cellStyle name="Check Cell 5 6 3" xfId="2286" xr:uid="{00000000-0005-0000-0000-0000EA080000}"/>
    <cellStyle name="Check Cell 5 7" xfId="2287" xr:uid="{00000000-0005-0000-0000-0000EB080000}"/>
    <cellStyle name="Check Cell 5 7 2" xfId="2288" xr:uid="{00000000-0005-0000-0000-0000EC080000}"/>
    <cellStyle name="Check Cell 5 8" xfId="2289" xr:uid="{00000000-0005-0000-0000-0000ED080000}"/>
    <cellStyle name="Check Cell 6" xfId="2290" xr:uid="{00000000-0005-0000-0000-0000EE080000}"/>
    <cellStyle name="Check Cell 6 2" xfId="2291" xr:uid="{00000000-0005-0000-0000-0000EF080000}"/>
    <cellStyle name="Check Cell 6 2 2" xfId="2292" xr:uid="{00000000-0005-0000-0000-0000F0080000}"/>
    <cellStyle name="Check Cell 6 2 2 2" xfId="2293" xr:uid="{00000000-0005-0000-0000-0000F1080000}"/>
    <cellStyle name="Check Cell 6 2 2 2 2" xfId="2294" xr:uid="{00000000-0005-0000-0000-0000F2080000}"/>
    <cellStyle name="Check Cell 6 2 2 3" xfId="2295" xr:uid="{00000000-0005-0000-0000-0000F3080000}"/>
    <cellStyle name="Check Cell 6 2 2 3 2" xfId="2296" xr:uid="{00000000-0005-0000-0000-0000F4080000}"/>
    <cellStyle name="Check Cell 6 2 2 4" xfId="2297" xr:uid="{00000000-0005-0000-0000-0000F5080000}"/>
    <cellStyle name="Check Cell 6 2 3" xfId="2298" xr:uid="{00000000-0005-0000-0000-0000F6080000}"/>
    <cellStyle name="Check Cell 6 3" xfId="2299" xr:uid="{00000000-0005-0000-0000-0000F7080000}"/>
    <cellStyle name="Check Cell 6 3 2" xfId="2300" xr:uid="{00000000-0005-0000-0000-0000F8080000}"/>
    <cellStyle name="Check Cell 6 3 2 2" xfId="2301" xr:uid="{00000000-0005-0000-0000-0000F9080000}"/>
    <cellStyle name="Check Cell 6 3 2 2 2" xfId="2302" xr:uid="{00000000-0005-0000-0000-0000FA080000}"/>
    <cellStyle name="Check Cell 6 3 2 3" xfId="2303" xr:uid="{00000000-0005-0000-0000-0000FB080000}"/>
    <cellStyle name="Check Cell 6 3 2 3 2" xfId="2304" xr:uid="{00000000-0005-0000-0000-0000FC080000}"/>
    <cellStyle name="Check Cell 6 3 2 4" xfId="2305" xr:uid="{00000000-0005-0000-0000-0000FD080000}"/>
    <cellStyle name="Check Cell 6 3 3" xfId="2306" xr:uid="{00000000-0005-0000-0000-0000FE080000}"/>
    <cellStyle name="Check Cell 6 4" xfId="2307" xr:uid="{00000000-0005-0000-0000-0000FF080000}"/>
    <cellStyle name="Check Cell 6 4 2" xfId="2308" xr:uid="{00000000-0005-0000-0000-000000090000}"/>
    <cellStyle name="Check Cell 6 4 2 2" xfId="2309" xr:uid="{00000000-0005-0000-0000-000001090000}"/>
    <cellStyle name="Check Cell 6 4 2 2 2" xfId="2310" xr:uid="{00000000-0005-0000-0000-000002090000}"/>
    <cellStyle name="Check Cell 6 4 2 3" xfId="2311" xr:uid="{00000000-0005-0000-0000-000003090000}"/>
    <cellStyle name="Check Cell 6 4 2 3 2" xfId="2312" xr:uid="{00000000-0005-0000-0000-000004090000}"/>
    <cellStyle name="Check Cell 6 4 2 4" xfId="2313" xr:uid="{00000000-0005-0000-0000-000005090000}"/>
    <cellStyle name="Check Cell 6 4 3" xfId="2314" xr:uid="{00000000-0005-0000-0000-000006090000}"/>
    <cellStyle name="Check Cell 6 5" xfId="2315" xr:uid="{00000000-0005-0000-0000-000007090000}"/>
    <cellStyle name="Check Cell 6 5 2" xfId="2316" xr:uid="{00000000-0005-0000-0000-000008090000}"/>
    <cellStyle name="Check Cell 6 5 2 2" xfId="2317" xr:uid="{00000000-0005-0000-0000-000009090000}"/>
    <cellStyle name="Check Cell 6 5 2 2 2" xfId="2318" xr:uid="{00000000-0005-0000-0000-00000A090000}"/>
    <cellStyle name="Check Cell 6 5 2 3" xfId="2319" xr:uid="{00000000-0005-0000-0000-00000B090000}"/>
    <cellStyle name="Check Cell 6 5 2 3 2" xfId="2320" xr:uid="{00000000-0005-0000-0000-00000C090000}"/>
    <cellStyle name="Check Cell 6 5 2 4" xfId="2321" xr:uid="{00000000-0005-0000-0000-00000D090000}"/>
    <cellStyle name="Check Cell 6 5 3" xfId="2322" xr:uid="{00000000-0005-0000-0000-00000E090000}"/>
    <cellStyle name="Check Cell 6 6" xfId="2323" xr:uid="{00000000-0005-0000-0000-00000F090000}"/>
    <cellStyle name="Check Cell 6 6 2" xfId="2324" xr:uid="{00000000-0005-0000-0000-000010090000}"/>
    <cellStyle name="Check Cell 6 6 2 2" xfId="2325" xr:uid="{00000000-0005-0000-0000-000011090000}"/>
    <cellStyle name="Check Cell 6 6 3" xfId="2326" xr:uid="{00000000-0005-0000-0000-000012090000}"/>
    <cellStyle name="Check Cell 6 7" xfId="2327" xr:uid="{00000000-0005-0000-0000-000013090000}"/>
    <cellStyle name="Check Cell 6 7 2" xfId="2328" xr:uid="{00000000-0005-0000-0000-000014090000}"/>
    <cellStyle name="Check Cell 6 8" xfId="2329" xr:uid="{00000000-0005-0000-0000-000015090000}"/>
    <cellStyle name="Comma" xfId="6688" builtinId="3"/>
    <cellStyle name="Comma [00]" xfId="2330" xr:uid="{00000000-0005-0000-0000-000017090000}"/>
    <cellStyle name="Comma [00] 2" xfId="2331" xr:uid="{00000000-0005-0000-0000-000018090000}"/>
    <cellStyle name="Comma [00] 2 2" xfId="2332" xr:uid="{00000000-0005-0000-0000-000019090000}"/>
    <cellStyle name="Comma [00] 2 2 2" xfId="2333" xr:uid="{00000000-0005-0000-0000-00001A090000}"/>
    <cellStyle name="Comma [00] 3" xfId="2334" xr:uid="{00000000-0005-0000-0000-00001B090000}"/>
    <cellStyle name="Comma [00] 4" xfId="2335" xr:uid="{00000000-0005-0000-0000-00001C090000}"/>
    <cellStyle name="Comma 10" xfId="2336" xr:uid="{00000000-0005-0000-0000-00001D090000}"/>
    <cellStyle name="Comma 10 2" xfId="2337" xr:uid="{00000000-0005-0000-0000-00001E090000}"/>
    <cellStyle name="Comma 11" xfId="2338" xr:uid="{00000000-0005-0000-0000-00001F090000}"/>
    <cellStyle name="Comma 11 2" xfId="2339" xr:uid="{00000000-0005-0000-0000-000020090000}"/>
    <cellStyle name="Comma 12" xfId="2340" xr:uid="{00000000-0005-0000-0000-000021090000}"/>
    <cellStyle name="Comma 12 2" xfId="2341" xr:uid="{00000000-0005-0000-0000-000022090000}"/>
    <cellStyle name="Comma 13" xfId="2342" xr:uid="{00000000-0005-0000-0000-000023090000}"/>
    <cellStyle name="Comma 13 2" xfId="2343" xr:uid="{00000000-0005-0000-0000-000024090000}"/>
    <cellStyle name="Comma 14" xfId="2344" xr:uid="{00000000-0005-0000-0000-000025090000}"/>
    <cellStyle name="Comma 14 2" xfId="2345" xr:uid="{00000000-0005-0000-0000-000026090000}"/>
    <cellStyle name="Comma 15" xfId="2346" xr:uid="{00000000-0005-0000-0000-000027090000}"/>
    <cellStyle name="Comma 15 2" xfId="2347" xr:uid="{00000000-0005-0000-0000-000028090000}"/>
    <cellStyle name="Comma 15 2 2" xfId="2348" xr:uid="{00000000-0005-0000-0000-000029090000}"/>
    <cellStyle name="Comma 15 2 2 2" xfId="2349" xr:uid="{00000000-0005-0000-0000-00002A090000}"/>
    <cellStyle name="Comma 15 2 2 2 2" xfId="2350" xr:uid="{00000000-0005-0000-0000-00002B090000}"/>
    <cellStyle name="Comma 15 2 2 2 2 2" xfId="2351" xr:uid="{00000000-0005-0000-0000-00002C090000}"/>
    <cellStyle name="Comma 15 2 2 2 3" xfId="2352" xr:uid="{00000000-0005-0000-0000-00002D090000}"/>
    <cellStyle name="Comma 15 2 2 2 4" xfId="2353" xr:uid="{00000000-0005-0000-0000-00002E090000}"/>
    <cellStyle name="Comma 15 2 2 2 5" xfId="2354" xr:uid="{00000000-0005-0000-0000-00002F090000}"/>
    <cellStyle name="Comma 15 2 2 3" xfId="2355" xr:uid="{00000000-0005-0000-0000-000030090000}"/>
    <cellStyle name="Comma 15 2 2 3 2" xfId="2356" xr:uid="{00000000-0005-0000-0000-000031090000}"/>
    <cellStyle name="Comma 15 2 2 4" xfId="2357" xr:uid="{00000000-0005-0000-0000-000032090000}"/>
    <cellStyle name="Comma 15 2 2 5" xfId="2358" xr:uid="{00000000-0005-0000-0000-000033090000}"/>
    <cellStyle name="Comma 15 2 2 6" xfId="2359" xr:uid="{00000000-0005-0000-0000-000034090000}"/>
    <cellStyle name="Comma 15 2 3" xfId="2360" xr:uid="{00000000-0005-0000-0000-000035090000}"/>
    <cellStyle name="Comma 15 2 3 2" xfId="2361" xr:uid="{00000000-0005-0000-0000-000036090000}"/>
    <cellStyle name="Comma 15 2 3 2 2" xfId="2362" xr:uid="{00000000-0005-0000-0000-000037090000}"/>
    <cellStyle name="Comma 15 2 3 2 2 2" xfId="2363" xr:uid="{00000000-0005-0000-0000-000038090000}"/>
    <cellStyle name="Comma 15 2 3 2 3" xfId="2364" xr:uid="{00000000-0005-0000-0000-000039090000}"/>
    <cellStyle name="Comma 15 2 3 3" xfId="2365" xr:uid="{00000000-0005-0000-0000-00003A090000}"/>
    <cellStyle name="Comma 15 2 3 3 2" xfId="2366" xr:uid="{00000000-0005-0000-0000-00003B090000}"/>
    <cellStyle name="Comma 15 2 3 4" xfId="2367" xr:uid="{00000000-0005-0000-0000-00003C090000}"/>
    <cellStyle name="Comma 15 2 3 5" xfId="2368" xr:uid="{00000000-0005-0000-0000-00003D090000}"/>
    <cellStyle name="Comma 15 2 3 6" xfId="2369" xr:uid="{00000000-0005-0000-0000-00003E090000}"/>
    <cellStyle name="Comma 15 2 4" xfId="2370" xr:uid="{00000000-0005-0000-0000-00003F090000}"/>
    <cellStyle name="Comma 15 2 4 2" xfId="2371" xr:uid="{00000000-0005-0000-0000-000040090000}"/>
    <cellStyle name="Comma 15 2 4 2 2" xfId="2372" xr:uid="{00000000-0005-0000-0000-000041090000}"/>
    <cellStyle name="Comma 15 2 4 3" xfId="2373" xr:uid="{00000000-0005-0000-0000-000042090000}"/>
    <cellStyle name="Comma 15 2 5" xfId="2374" xr:uid="{00000000-0005-0000-0000-000043090000}"/>
    <cellStyle name="Comma 15 2 5 2" xfId="2375" xr:uid="{00000000-0005-0000-0000-000044090000}"/>
    <cellStyle name="Comma 15 2 6" xfId="2376" xr:uid="{00000000-0005-0000-0000-000045090000}"/>
    <cellStyle name="Comma 15 2 7" xfId="2377" xr:uid="{00000000-0005-0000-0000-000046090000}"/>
    <cellStyle name="Comma 15 2 8" xfId="2378" xr:uid="{00000000-0005-0000-0000-000047090000}"/>
    <cellStyle name="Comma 15 3" xfId="2379" xr:uid="{00000000-0005-0000-0000-000048090000}"/>
    <cellStyle name="Comma 15 3 2" xfId="2380" xr:uid="{00000000-0005-0000-0000-000049090000}"/>
    <cellStyle name="Comma 15 3 2 2" xfId="2381" xr:uid="{00000000-0005-0000-0000-00004A090000}"/>
    <cellStyle name="Comma 15 3 2 2 2" xfId="2382" xr:uid="{00000000-0005-0000-0000-00004B090000}"/>
    <cellStyle name="Comma 15 3 2 3" xfId="2383" xr:uid="{00000000-0005-0000-0000-00004C090000}"/>
    <cellStyle name="Comma 15 3 2 4" xfId="2384" xr:uid="{00000000-0005-0000-0000-00004D090000}"/>
    <cellStyle name="Comma 15 3 2 5" xfId="2385" xr:uid="{00000000-0005-0000-0000-00004E090000}"/>
    <cellStyle name="Comma 15 3 3" xfId="2386" xr:uid="{00000000-0005-0000-0000-00004F090000}"/>
    <cellStyle name="Comma 15 3 3 2" xfId="2387" xr:uid="{00000000-0005-0000-0000-000050090000}"/>
    <cellStyle name="Comma 15 3 4" xfId="2388" xr:uid="{00000000-0005-0000-0000-000051090000}"/>
    <cellStyle name="Comma 15 3 5" xfId="2389" xr:uid="{00000000-0005-0000-0000-000052090000}"/>
    <cellStyle name="Comma 15 3 6" xfId="2390" xr:uid="{00000000-0005-0000-0000-000053090000}"/>
    <cellStyle name="Comma 15 4" xfId="2391" xr:uid="{00000000-0005-0000-0000-000054090000}"/>
    <cellStyle name="Comma 15 4 2" xfId="2392" xr:uid="{00000000-0005-0000-0000-000055090000}"/>
    <cellStyle name="Comma 15 4 2 2" xfId="2393" xr:uid="{00000000-0005-0000-0000-000056090000}"/>
    <cellStyle name="Comma 15 4 2 2 2" xfId="2394" xr:uid="{00000000-0005-0000-0000-000057090000}"/>
    <cellStyle name="Comma 15 4 2 3" xfId="2395" xr:uid="{00000000-0005-0000-0000-000058090000}"/>
    <cellStyle name="Comma 15 4 3" xfId="2396" xr:uid="{00000000-0005-0000-0000-000059090000}"/>
    <cellStyle name="Comma 15 4 3 2" xfId="2397" xr:uid="{00000000-0005-0000-0000-00005A090000}"/>
    <cellStyle name="Comma 15 4 4" xfId="2398" xr:uid="{00000000-0005-0000-0000-00005B090000}"/>
    <cellStyle name="Comma 15 4 5" xfId="2399" xr:uid="{00000000-0005-0000-0000-00005C090000}"/>
    <cellStyle name="Comma 15 4 6" xfId="2400" xr:uid="{00000000-0005-0000-0000-00005D090000}"/>
    <cellStyle name="Comma 15 5" xfId="2401" xr:uid="{00000000-0005-0000-0000-00005E090000}"/>
    <cellStyle name="Comma 15 5 2" xfId="2402" xr:uid="{00000000-0005-0000-0000-00005F090000}"/>
    <cellStyle name="Comma 15 5 2 2" xfId="2403" xr:uid="{00000000-0005-0000-0000-000060090000}"/>
    <cellStyle name="Comma 15 5 3" xfId="2404" xr:uid="{00000000-0005-0000-0000-000061090000}"/>
    <cellStyle name="Comma 15 5 4" xfId="2405" xr:uid="{00000000-0005-0000-0000-000062090000}"/>
    <cellStyle name="Comma 15 6" xfId="2406" xr:uid="{00000000-0005-0000-0000-000063090000}"/>
    <cellStyle name="Comma 15 6 2" xfId="2407" xr:uid="{00000000-0005-0000-0000-000064090000}"/>
    <cellStyle name="Comma 15 7" xfId="2408" xr:uid="{00000000-0005-0000-0000-000065090000}"/>
    <cellStyle name="Comma 15 8" xfId="2409" xr:uid="{00000000-0005-0000-0000-000066090000}"/>
    <cellStyle name="Comma 15 9" xfId="2410" xr:uid="{00000000-0005-0000-0000-000067090000}"/>
    <cellStyle name="Comma 16" xfId="2411" xr:uid="{00000000-0005-0000-0000-000068090000}"/>
    <cellStyle name="Comma 16 2" xfId="2412" xr:uid="{00000000-0005-0000-0000-000069090000}"/>
    <cellStyle name="Comma 16 2 2" xfId="2413" xr:uid="{00000000-0005-0000-0000-00006A090000}"/>
    <cellStyle name="Comma 16 2 2 2" xfId="2414" xr:uid="{00000000-0005-0000-0000-00006B090000}"/>
    <cellStyle name="Comma 16 2 2 2 2" xfId="2415" xr:uid="{00000000-0005-0000-0000-00006C090000}"/>
    <cellStyle name="Comma 16 2 2 2 2 2" xfId="2416" xr:uid="{00000000-0005-0000-0000-00006D090000}"/>
    <cellStyle name="Comma 16 2 2 2 3" xfId="2417" xr:uid="{00000000-0005-0000-0000-00006E090000}"/>
    <cellStyle name="Comma 16 2 2 2 4" xfId="2418" xr:uid="{00000000-0005-0000-0000-00006F090000}"/>
    <cellStyle name="Comma 16 2 2 2 5" xfId="2419" xr:uid="{00000000-0005-0000-0000-000070090000}"/>
    <cellStyle name="Comma 16 2 2 3" xfId="2420" xr:uid="{00000000-0005-0000-0000-000071090000}"/>
    <cellStyle name="Comma 16 2 2 3 2" xfId="2421" xr:uid="{00000000-0005-0000-0000-000072090000}"/>
    <cellStyle name="Comma 16 2 2 4" xfId="2422" xr:uid="{00000000-0005-0000-0000-000073090000}"/>
    <cellStyle name="Comma 16 2 2 5" xfId="2423" xr:uid="{00000000-0005-0000-0000-000074090000}"/>
    <cellStyle name="Comma 16 2 2 6" xfId="2424" xr:uid="{00000000-0005-0000-0000-000075090000}"/>
    <cellStyle name="Comma 16 2 3" xfId="2425" xr:uid="{00000000-0005-0000-0000-000076090000}"/>
    <cellStyle name="Comma 16 2 3 2" xfId="2426" xr:uid="{00000000-0005-0000-0000-000077090000}"/>
    <cellStyle name="Comma 16 2 3 2 2" xfId="2427" xr:uid="{00000000-0005-0000-0000-000078090000}"/>
    <cellStyle name="Comma 16 2 3 2 2 2" xfId="2428" xr:uid="{00000000-0005-0000-0000-000079090000}"/>
    <cellStyle name="Comma 16 2 3 2 3" xfId="2429" xr:uid="{00000000-0005-0000-0000-00007A090000}"/>
    <cellStyle name="Comma 16 2 3 3" xfId="2430" xr:uid="{00000000-0005-0000-0000-00007B090000}"/>
    <cellStyle name="Comma 16 2 3 3 2" xfId="2431" xr:uid="{00000000-0005-0000-0000-00007C090000}"/>
    <cellStyle name="Comma 16 2 3 4" xfId="2432" xr:uid="{00000000-0005-0000-0000-00007D090000}"/>
    <cellStyle name="Comma 16 2 3 5" xfId="2433" xr:uid="{00000000-0005-0000-0000-00007E090000}"/>
    <cellStyle name="Comma 16 2 3 6" xfId="2434" xr:uid="{00000000-0005-0000-0000-00007F090000}"/>
    <cellStyle name="Comma 16 2 4" xfId="2435" xr:uid="{00000000-0005-0000-0000-000080090000}"/>
    <cellStyle name="Comma 16 2 4 2" xfId="2436" xr:uid="{00000000-0005-0000-0000-000081090000}"/>
    <cellStyle name="Comma 16 2 4 2 2" xfId="2437" xr:uid="{00000000-0005-0000-0000-000082090000}"/>
    <cellStyle name="Comma 16 2 4 3" xfId="2438" xr:uid="{00000000-0005-0000-0000-000083090000}"/>
    <cellStyle name="Comma 16 2 5" xfId="2439" xr:uid="{00000000-0005-0000-0000-000084090000}"/>
    <cellStyle name="Comma 16 2 5 2" xfId="2440" xr:uid="{00000000-0005-0000-0000-000085090000}"/>
    <cellStyle name="Comma 16 2 6" xfId="2441" xr:uid="{00000000-0005-0000-0000-000086090000}"/>
    <cellStyle name="Comma 16 2 7" xfId="2442" xr:uid="{00000000-0005-0000-0000-000087090000}"/>
    <cellStyle name="Comma 16 2 8" xfId="2443" xr:uid="{00000000-0005-0000-0000-000088090000}"/>
    <cellStyle name="Comma 16 3" xfId="2444" xr:uid="{00000000-0005-0000-0000-000089090000}"/>
    <cellStyle name="Comma 16 3 2" xfId="2445" xr:uid="{00000000-0005-0000-0000-00008A090000}"/>
    <cellStyle name="Comma 16 3 2 2" xfId="2446" xr:uid="{00000000-0005-0000-0000-00008B090000}"/>
    <cellStyle name="Comma 16 3 2 2 2" xfId="2447" xr:uid="{00000000-0005-0000-0000-00008C090000}"/>
    <cellStyle name="Comma 16 3 2 3" xfId="2448" xr:uid="{00000000-0005-0000-0000-00008D090000}"/>
    <cellStyle name="Comma 16 3 2 4" xfId="2449" xr:uid="{00000000-0005-0000-0000-00008E090000}"/>
    <cellStyle name="Comma 16 3 2 5" xfId="2450" xr:uid="{00000000-0005-0000-0000-00008F090000}"/>
    <cellStyle name="Comma 16 3 3" xfId="2451" xr:uid="{00000000-0005-0000-0000-000090090000}"/>
    <cellStyle name="Comma 16 3 3 2" xfId="2452" xr:uid="{00000000-0005-0000-0000-000091090000}"/>
    <cellStyle name="Comma 16 3 4" xfId="2453" xr:uid="{00000000-0005-0000-0000-000092090000}"/>
    <cellStyle name="Comma 16 3 5" xfId="2454" xr:uid="{00000000-0005-0000-0000-000093090000}"/>
    <cellStyle name="Comma 16 3 6" xfId="2455" xr:uid="{00000000-0005-0000-0000-000094090000}"/>
    <cellStyle name="Comma 16 4" xfId="2456" xr:uid="{00000000-0005-0000-0000-000095090000}"/>
    <cellStyle name="Comma 16 4 2" xfId="2457" xr:uid="{00000000-0005-0000-0000-000096090000}"/>
    <cellStyle name="Comma 16 4 2 2" xfId="2458" xr:uid="{00000000-0005-0000-0000-000097090000}"/>
    <cellStyle name="Comma 16 4 2 2 2" xfId="2459" xr:uid="{00000000-0005-0000-0000-000098090000}"/>
    <cellStyle name="Comma 16 4 2 3" xfId="2460" xr:uid="{00000000-0005-0000-0000-000099090000}"/>
    <cellStyle name="Comma 16 4 3" xfId="2461" xr:uid="{00000000-0005-0000-0000-00009A090000}"/>
    <cellStyle name="Comma 16 4 3 2" xfId="2462" xr:uid="{00000000-0005-0000-0000-00009B090000}"/>
    <cellStyle name="Comma 16 4 4" xfId="2463" xr:uid="{00000000-0005-0000-0000-00009C090000}"/>
    <cellStyle name="Comma 16 4 5" xfId="2464" xr:uid="{00000000-0005-0000-0000-00009D090000}"/>
    <cellStyle name="Comma 16 4 6" xfId="2465" xr:uid="{00000000-0005-0000-0000-00009E090000}"/>
    <cellStyle name="Comma 16 5" xfId="2466" xr:uid="{00000000-0005-0000-0000-00009F090000}"/>
    <cellStyle name="Comma 16 5 2" xfId="2467" xr:uid="{00000000-0005-0000-0000-0000A0090000}"/>
    <cellStyle name="Comma 16 5 2 2" xfId="2468" xr:uid="{00000000-0005-0000-0000-0000A1090000}"/>
    <cellStyle name="Comma 16 5 3" xfId="2469" xr:uid="{00000000-0005-0000-0000-0000A2090000}"/>
    <cellStyle name="Comma 16 5 4" xfId="2470" xr:uid="{00000000-0005-0000-0000-0000A3090000}"/>
    <cellStyle name="Comma 16 6" xfId="2471" xr:uid="{00000000-0005-0000-0000-0000A4090000}"/>
    <cellStyle name="Comma 16 6 2" xfId="2472" xr:uid="{00000000-0005-0000-0000-0000A5090000}"/>
    <cellStyle name="Comma 16 7" xfId="2473" xr:uid="{00000000-0005-0000-0000-0000A6090000}"/>
    <cellStyle name="Comma 16 8" xfId="2474" xr:uid="{00000000-0005-0000-0000-0000A7090000}"/>
    <cellStyle name="Comma 16 9" xfId="2475" xr:uid="{00000000-0005-0000-0000-0000A8090000}"/>
    <cellStyle name="Comma 17" xfId="2476" xr:uid="{00000000-0005-0000-0000-0000A9090000}"/>
    <cellStyle name="Comma 17 2" xfId="2477" xr:uid="{00000000-0005-0000-0000-0000AA090000}"/>
    <cellStyle name="Comma 17 2 2" xfId="2478" xr:uid="{00000000-0005-0000-0000-0000AB090000}"/>
    <cellStyle name="Comma 17 2 2 2" xfId="2479" xr:uid="{00000000-0005-0000-0000-0000AC090000}"/>
    <cellStyle name="Comma 17 2 2 2 2" xfId="2480" xr:uid="{00000000-0005-0000-0000-0000AD090000}"/>
    <cellStyle name="Comma 17 2 2 2 2 2" xfId="2481" xr:uid="{00000000-0005-0000-0000-0000AE090000}"/>
    <cellStyle name="Comma 17 2 2 2 3" xfId="2482" xr:uid="{00000000-0005-0000-0000-0000AF090000}"/>
    <cellStyle name="Comma 17 2 2 2 4" xfId="2483" xr:uid="{00000000-0005-0000-0000-0000B0090000}"/>
    <cellStyle name="Comma 17 2 2 2 5" xfId="2484" xr:uid="{00000000-0005-0000-0000-0000B1090000}"/>
    <cellStyle name="Comma 17 2 2 3" xfId="2485" xr:uid="{00000000-0005-0000-0000-0000B2090000}"/>
    <cellStyle name="Comma 17 2 2 3 2" xfId="2486" xr:uid="{00000000-0005-0000-0000-0000B3090000}"/>
    <cellStyle name="Comma 17 2 2 4" xfId="2487" xr:uid="{00000000-0005-0000-0000-0000B4090000}"/>
    <cellStyle name="Comma 17 2 2 5" xfId="2488" xr:uid="{00000000-0005-0000-0000-0000B5090000}"/>
    <cellStyle name="Comma 17 2 2 6" xfId="2489" xr:uid="{00000000-0005-0000-0000-0000B6090000}"/>
    <cellStyle name="Comma 17 2 3" xfId="2490" xr:uid="{00000000-0005-0000-0000-0000B7090000}"/>
    <cellStyle name="Comma 17 2 3 2" xfId="2491" xr:uid="{00000000-0005-0000-0000-0000B8090000}"/>
    <cellStyle name="Comma 17 2 3 2 2" xfId="2492" xr:uid="{00000000-0005-0000-0000-0000B9090000}"/>
    <cellStyle name="Comma 17 2 3 2 2 2" xfId="2493" xr:uid="{00000000-0005-0000-0000-0000BA090000}"/>
    <cellStyle name="Comma 17 2 3 2 3" xfId="2494" xr:uid="{00000000-0005-0000-0000-0000BB090000}"/>
    <cellStyle name="Comma 17 2 3 3" xfId="2495" xr:uid="{00000000-0005-0000-0000-0000BC090000}"/>
    <cellStyle name="Comma 17 2 3 3 2" xfId="2496" xr:uid="{00000000-0005-0000-0000-0000BD090000}"/>
    <cellStyle name="Comma 17 2 3 4" xfId="2497" xr:uid="{00000000-0005-0000-0000-0000BE090000}"/>
    <cellStyle name="Comma 17 2 3 5" xfId="2498" xr:uid="{00000000-0005-0000-0000-0000BF090000}"/>
    <cellStyle name="Comma 17 2 3 6" xfId="2499" xr:uid="{00000000-0005-0000-0000-0000C0090000}"/>
    <cellStyle name="Comma 17 2 4" xfId="2500" xr:uid="{00000000-0005-0000-0000-0000C1090000}"/>
    <cellStyle name="Comma 17 2 4 2" xfId="2501" xr:uid="{00000000-0005-0000-0000-0000C2090000}"/>
    <cellStyle name="Comma 17 2 4 2 2" xfId="2502" xr:uid="{00000000-0005-0000-0000-0000C3090000}"/>
    <cellStyle name="Comma 17 2 4 3" xfId="2503" xr:uid="{00000000-0005-0000-0000-0000C4090000}"/>
    <cellStyle name="Comma 17 2 5" xfId="2504" xr:uid="{00000000-0005-0000-0000-0000C5090000}"/>
    <cellStyle name="Comma 17 2 5 2" xfId="2505" xr:uid="{00000000-0005-0000-0000-0000C6090000}"/>
    <cellStyle name="Comma 17 2 6" xfId="2506" xr:uid="{00000000-0005-0000-0000-0000C7090000}"/>
    <cellStyle name="Comma 17 2 7" xfId="2507" xr:uid="{00000000-0005-0000-0000-0000C8090000}"/>
    <cellStyle name="Comma 17 2 8" xfId="2508" xr:uid="{00000000-0005-0000-0000-0000C9090000}"/>
    <cellStyle name="Comma 17 3" xfId="2509" xr:uid="{00000000-0005-0000-0000-0000CA090000}"/>
    <cellStyle name="Comma 17 3 2" xfId="2510" xr:uid="{00000000-0005-0000-0000-0000CB090000}"/>
    <cellStyle name="Comma 17 3 2 2" xfId="2511" xr:uid="{00000000-0005-0000-0000-0000CC090000}"/>
    <cellStyle name="Comma 17 3 2 2 2" xfId="2512" xr:uid="{00000000-0005-0000-0000-0000CD090000}"/>
    <cellStyle name="Comma 17 3 2 3" xfId="2513" xr:uid="{00000000-0005-0000-0000-0000CE090000}"/>
    <cellStyle name="Comma 17 3 2 4" xfId="2514" xr:uid="{00000000-0005-0000-0000-0000CF090000}"/>
    <cellStyle name="Comma 17 3 2 5" xfId="2515" xr:uid="{00000000-0005-0000-0000-0000D0090000}"/>
    <cellStyle name="Comma 17 3 3" xfId="2516" xr:uid="{00000000-0005-0000-0000-0000D1090000}"/>
    <cellStyle name="Comma 17 3 3 2" xfId="2517" xr:uid="{00000000-0005-0000-0000-0000D2090000}"/>
    <cellStyle name="Comma 17 3 4" xfId="2518" xr:uid="{00000000-0005-0000-0000-0000D3090000}"/>
    <cellStyle name="Comma 17 3 5" xfId="2519" xr:uid="{00000000-0005-0000-0000-0000D4090000}"/>
    <cellStyle name="Comma 17 3 6" xfId="2520" xr:uid="{00000000-0005-0000-0000-0000D5090000}"/>
    <cellStyle name="Comma 17 4" xfId="2521" xr:uid="{00000000-0005-0000-0000-0000D6090000}"/>
    <cellStyle name="Comma 17 4 2" xfId="2522" xr:uid="{00000000-0005-0000-0000-0000D7090000}"/>
    <cellStyle name="Comma 17 4 2 2" xfId="2523" xr:uid="{00000000-0005-0000-0000-0000D8090000}"/>
    <cellStyle name="Comma 17 4 2 2 2" xfId="2524" xr:uid="{00000000-0005-0000-0000-0000D9090000}"/>
    <cellStyle name="Comma 17 4 2 3" xfId="2525" xr:uid="{00000000-0005-0000-0000-0000DA090000}"/>
    <cellStyle name="Comma 17 4 3" xfId="2526" xr:uid="{00000000-0005-0000-0000-0000DB090000}"/>
    <cellStyle name="Comma 17 4 3 2" xfId="2527" xr:uid="{00000000-0005-0000-0000-0000DC090000}"/>
    <cellStyle name="Comma 17 4 4" xfId="2528" xr:uid="{00000000-0005-0000-0000-0000DD090000}"/>
    <cellStyle name="Comma 17 4 5" xfId="2529" xr:uid="{00000000-0005-0000-0000-0000DE090000}"/>
    <cellStyle name="Comma 17 4 6" xfId="2530" xr:uid="{00000000-0005-0000-0000-0000DF090000}"/>
    <cellStyle name="Comma 17 5" xfId="2531" xr:uid="{00000000-0005-0000-0000-0000E0090000}"/>
    <cellStyle name="Comma 17 5 2" xfId="2532" xr:uid="{00000000-0005-0000-0000-0000E1090000}"/>
    <cellStyle name="Comma 17 5 2 2" xfId="2533" xr:uid="{00000000-0005-0000-0000-0000E2090000}"/>
    <cellStyle name="Comma 17 5 3" xfId="2534" xr:uid="{00000000-0005-0000-0000-0000E3090000}"/>
    <cellStyle name="Comma 17 5 4" xfId="2535" xr:uid="{00000000-0005-0000-0000-0000E4090000}"/>
    <cellStyle name="Comma 17 6" xfId="2536" xr:uid="{00000000-0005-0000-0000-0000E5090000}"/>
    <cellStyle name="Comma 17 6 2" xfId="2537" xr:uid="{00000000-0005-0000-0000-0000E6090000}"/>
    <cellStyle name="Comma 17 7" xfId="2538" xr:uid="{00000000-0005-0000-0000-0000E7090000}"/>
    <cellStyle name="Comma 17 8" xfId="2539" xr:uid="{00000000-0005-0000-0000-0000E8090000}"/>
    <cellStyle name="Comma 17 9" xfId="2540" xr:uid="{00000000-0005-0000-0000-0000E9090000}"/>
    <cellStyle name="Comma 18" xfId="2541" xr:uid="{00000000-0005-0000-0000-0000EA090000}"/>
    <cellStyle name="Comma 18 2" xfId="2542" xr:uid="{00000000-0005-0000-0000-0000EB090000}"/>
    <cellStyle name="Comma 19" xfId="2543" xr:uid="{00000000-0005-0000-0000-0000EC090000}"/>
    <cellStyle name="Comma 19 2" xfId="2544" xr:uid="{00000000-0005-0000-0000-0000ED090000}"/>
    <cellStyle name="Comma 19 2 2" xfId="2545" xr:uid="{00000000-0005-0000-0000-0000EE090000}"/>
    <cellStyle name="Comma 19 2 3" xfId="2546" xr:uid="{00000000-0005-0000-0000-0000EF090000}"/>
    <cellStyle name="Comma 2" xfId="2" xr:uid="{00000000-0005-0000-0000-0000F0090000}"/>
    <cellStyle name="Comma 2 10" xfId="2547" xr:uid="{00000000-0005-0000-0000-0000F1090000}"/>
    <cellStyle name="Comma 2 10 2" xfId="2548" xr:uid="{00000000-0005-0000-0000-0000F2090000}"/>
    <cellStyle name="Comma 2 10 3" xfId="2549" xr:uid="{00000000-0005-0000-0000-0000F3090000}"/>
    <cellStyle name="Comma 2 11" xfId="2550" xr:uid="{00000000-0005-0000-0000-0000F4090000}"/>
    <cellStyle name="Comma 2 11 2" xfId="2551" xr:uid="{00000000-0005-0000-0000-0000F5090000}"/>
    <cellStyle name="Comma 2 12" xfId="2552" xr:uid="{00000000-0005-0000-0000-0000F6090000}"/>
    <cellStyle name="Comma 2 13" xfId="2553" xr:uid="{00000000-0005-0000-0000-0000F7090000}"/>
    <cellStyle name="Comma 2 14" xfId="6691" xr:uid="{9F2AF52F-C090-4A2E-B45D-BD1B8B642FC3}"/>
    <cellStyle name="Comma 2 2" xfId="2554" xr:uid="{00000000-0005-0000-0000-0000F8090000}"/>
    <cellStyle name="Comma 2 2 2" xfId="2555" xr:uid="{00000000-0005-0000-0000-0000F9090000}"/>
    <cellStyle name="Comma 2 2 3" xfId="2556" xr:uid="{00000000-0005-0000-0000-0000FA090000}"/>
    <cellStyle name="Comma 2 2 4" xfId="2557" xr:uid="{00000000-0005-0000-0000-0000FB090000}"/>
    <cellStyle name="Comma 2 2 5" xfId="2558" xr:uid="{00000000-0005-0000-0000-0000FC090000}"/>
    <cellStyle name="Comma 2 3" xfId="2559" xr:uid="{00000000-0005-0000-0000-0000FD090000}"/>
    <cellStyle name="Comma 2 3 2" xfId="2560" xr:uid="{00000000-0005-0000-0000-0000FE090000}"/>
    <cellStyle name="Comma 2 3 3" xfId="2561" xr:uid="{00000000-0005-0000-0000-0000FF090000}"/>
    <cellStyle name="Comma 2 3 4" xfId="2562" xr:uid="{00000000-0005-0000-0000-0000000A0000}"/>
    <cellStyle name="Comma 2 4" xfId="2563" xr:uid="{00000000-0005-0000-0000-0000010A0000}"/>
    <cellStyle name="Comma 2 4 2" xfId="2564" xr:uid="{00000000-0005-0000-0000-0000020A0000}"/>
    <cellStyle name="Comma 2 4 3" xfId="2565" xr:uid="{00000000-0005-0000-0000-0000030A0000}"/>
    <cellStyle name="Comma 2 4 4" xfId="2566" xr:uid="{00000000-0005-0000-0000-0000040A0000}"/>
    <cellStyle name="Comma 2 5" xfId="2567" xr:uid="{00000000-0005-0000-0000-0000050A0000}"/>
    <cellStyle name="Comma 2 5 2" xfId="2568" xr:uid="{00000000-0005-0000-0000-0000060A0000}"/>
    <cellStyle name="Comma 2 5 3" xfId="2569" xr:uid="{00000000-0005-0000-0000-0000070A0000}"/>
    <cellStyle name="Comma 2 5 4" xfId="2570" xr:uid="{00000000-0005-0000-0000-0000080A0000}"/>
    <cellStyle name="Comma 2 6" xfId="2571" xr:uid="{00000000-0005-0000-0000-0000090A0000}"/>
    <cellStyle name="Comma 2 7" xfId="2572" xr:uid="{00000000-0005-0000-0000-00000A0A0000}"/>
    <cellStyle name="Comma 2 7 2" xfId="2573" xr:uid="{00000000-0005-0000-0000-00000B0A0000}"/>
    <cellStyle name="Comma 2 7 2 2" xfId="2574" xr:uid="{00000000-0005-0000-0000-00000C0A0000}"/>
    <cellStyle name="Comma 2 7 3" xfId="2575" xr:uid="{00000000-0005-0000-0000-00000D0A0000}"/>
    <cellStyle name="Comma 2 8" xfId="2576" xr:uid="{00000000-0005-0000-0000-00000E0A0000}"/>
    <cellStyle name="Comma 2 8 2" xfId="2577" xr:uid="{00000000-0005-0000-0000-00000F0A0000}"/>
    <cellStyle name="Comma 2 8 2 2" xfId="2578" xr:uid="{00000000-0005-0000-0000-0000100A0000}"/>
    <cellStyle name="Comma 2 8 2 2 2" xfId="2579" xr:uid="{00000000-0005-0000-0000-0000110A0000}"/>
    <cellStyle name="Comma 2 8 2 2 2 2" xfId="2580" xr:uid="{00000000-0005-0000-0000-0000120A0000}"/>
    <cellStyle name="Comma 2 8 2 2 2 2 2" xfId="2581" xr:uid="{00000000-0005-0000-0000-0000130A0000}"/>
    <cellStyle name="Comma 2 8 2 2 2 3" xfId="2582" xr:uid="{00000000-0005-0000-0000-0000140A0000}"/>
    <cellStyle name="Comma 2 8 2 2 2 4" xfId="2583" xr:uid="{00000000-0005-0000-0000-0000150A0000}"/>
    <cellStyle name="Comma 2 8 2 2 2 5" xfId="2584" xr:uid="{00000000-0005-0000-0000-0000160A0000}"/>
    <cellStyle name="Comma 2 8 2 2 3" xfId="2585" xr:uid="{00000000-0005-0000-0000-0000170A0000}"/>
    <cellStyle name="Comma 2 8 2 2 3 2" xfId="2586" xr:uid="{00000000-0005-0000-0000-0000180A0000}"/>
    <cellStyle name="Comma 2 8 2 2 4" xfId="2587" xr:uid="{00000000-0005-0000-0000-0000190A0000}"/>
    <cellStyle name="Comma 2 8 2 2 5" xfId="2588" xr:uid="{00000000-0005-0000-0000-00001A0A0000}"/>
    <cellStyle name="Comma 2 8 2 2 6" xfId="2589" xr:uid="{00000000-0005-0000-0000-00001B0A0000}"/>
    <cellStyle name="Comma 2 8 2 3" xfId="2590" xr:uid="{00000000-0005-0000-0000-00001C0A0000}"/>
    <cellStyle name="Comma 2 8 2 3 2" xfId="2591" xr:uid="{00000000-0005-0000-0000-00001D0A0000}"/>
    <cellStyle name="Comma 2 8 2 3 2 2" xfId="2592" xr:uid="{00000000-0005-0000-0000-00001E0A0000}"/>
    <cellStyle name="Comma 2 8 2 3 2 2 2" xfId="2593" xr:uid="{00000000-0005-0000-0000-00001F0A0000}"/>
    <cellStyle name="Comma 2 8 2 3 2 3" xfId="2594" xr:uid="{00000000-0005-0000-0000-0000200A0000}"/>
    <cellStyle name="Comma 2 8 2 3 3" xfId="2595" xr:uid="{00000000-0005-0000-0000-0000210A0000}"/>
    <cellStyle name="Comma 2 8 2 3 3 2" xfId="2596" xr:uid="{00000000-0005-0000-0000-0000220A0000}"/>
    <cellStyle name="Comma 2 8 2 3 4" xfId="2597" xr:uid="{00000000-0005-0000-0000-0000230A0000}"/>
    <cellStyle name="Comma 2 8 2 3 5" xfId="2598" xr:uid="{00000000-0005-0000-0000-0000240A0000}"/>
    <cellStyle name="Comma 2 8 2 3 6" xfId="2599" xr:uid="{00000000-0005-0000-0000-0000250A0000}"/>
    <cellStyle name="Comma 2 8 2 4" xfId="2600" xr:uid="{00000000-0005-0000-0000-0000260A0000}"/>
    <cellStyle name="Comma 2 8 2 4 2" xfId="2601" xr:uid="{00000000-0005-0000-0000-0000270A0000}"/>
    <cellStyle name="Comma 2 8 2 4 2 2" xfId="2602" xr:uid="{00000000-0005-0000-0000-0000280A0000}"/>
    <cellStyle name="Comma 2 8 2 4 3" xfId="2603" xr:uid="{00000000-0005-0000-0000-0000290A0000}"/>
    <cellStyle name="Comma 2 8 2 5" xfId="2604" xr:uid="{00000000-0005-0000-0000-00002A0A0000}"/>
    <cellStyle name="Comma 2 8 2 5 2" xfId="2605" xr:uid="{00000000-0005-0000-0000-00002B0A0000}"/>
    <cellStyle name="Comma 2 8 2 6" xfId="2606" xr:uid="{00000000-0005-0000-0000-00002C0A0000}"/>
    <cellStyle name="Comma 2 8 2 7" xfId="2607" xr:uid="{00000000-0005-0000-0000-00002D0A0000}"/>
    <cellStyle name="Comma 2 8 2 8" xfId="2608" xr:uid="{00000000-0005-0000-0000-00002E0A0000}"/>
    <cellStyle name="Comma 2 8 3" xfId="2609" xr:uid="{00000000-0005-0000-0000-00002F0A0000}"/>
    <cellStyle name="Comma 2 8 3 2" xfId="2610" xr:uid="{00000000-0005-0000-0000-0000300A0000}"/>
    <cellStyle name="Comma 2 8 3 2 2" xfId="2611" xr:uid="{00000000-0005-0000-0000-0000310A0000}"/>
    <cellStyle name="Comma 2 8 3 2 2 2" xfId="2612" xr:uid="{00000000-0005-0000-0000-0000320A0000}"/>
    <cellStyle name="Comma 2 8 3 2 3" xfId="2613" xr:uid="{00000000-0005-0000-0000-0000330A0000}"/>
    <cellStyle name="Comma 2 8 3 2 4" xfId="2614" xr:uid="{00000000-0005-0000-0000-0000340A0000}"/>
    <cellStyle name="Comma 2 8 3 2 5" xfId="2615" xr:uid="{00000000-0005-0000-0000-0000350A0000}"/>
    <cellStyle name="Comma 2 8 3 3" xfId="2616" xr:uid="{00000000-0005-0000-0000-0000360A0000}"/>
    <cellStyle name="Comma 2 8 3 3 2" xfId="2617" xr:uid="{00000000-0005-0000-0000-0000370A0000}"/>
    <cellStyle name="Comma 2 8 3 4" xfId="2618" xr:uid="{00000000-0005-0000-0000-0000380A0000}"/>
    <cellStyle name="Comma 2 8 3 5" xfId="2619" xr:uid="{00000000-0005-0000-0000-0000390A0000}"/>
    <cellStyle name="Comma 2 8 3 6" xfId="2620" xr:uid="{00000000-0005-0000-0000-00003A0A0000}"/>
    <cellStyle name="Comma 2 8 4" xfId="2621" xr:uid="{00000000-0005-0000-0000-00003B0A0000}"/>
    <cellStyle name="Comma 2 8 4 2" xfId="2622" xr:uid="{00000000-0005-0000-0000-00003C0A0000}"/>
    <cellStyle name="Comma 2 8 4 2 2" xfId="2623" xr:uid="{00000000-0005-0000-0000-00003D0A0000}"/>
    <cellStyle name="Comma 2 8 4 2 2 2" xfId="2624" xr:uid="{00000000-0005-0000-0000-00003E0A0000}"/>
    <cellStyle name="Comma 2 8 4 2 3" xfId="2625" xr:uid="{00000000-0005-0000-0000-00003F0A0000}"/>
    <cellStyle name="Comma 2 8 4 3" xfId="2626" xr:uid="{00000000-0005-0000-0000-0000400A0000}"/>
    <cellStyle name="Comma 2 8 4 3 2" xfId="2627" xr:uid="{00000000-0005-0000-0000-0000410A0000}"/>
    <cellStyle name="Comma 2 8 4 4" xfId="2628" xr:uid="{00000000-0005-0000-0000-0000420A0000}"/>
    <cellStyle name="Comma 2 8 4 5" xfId="2629" xr:uid="{00000000-0005-0000-0000-0000430A0000}"/>
    <cellStyle name="Comma 2 8 4 6" xfId="2630" xr:uid="{00000000-0005-0000-0000-0000440A0000}"/>
    <cellStyle name="Comma 2 8 5" xfId="2631" xr:uid="{00000000-0005-0000-0000-0000450A0000}"/>
    <cellStyle name="Comma 2 8 5 2" xfId="2632" xr:uid="{00000000-0005-0000-0000-0000460A0000}"/>
    <cellStyle name="Comma 2 8 5 2 2" xfId="2633" xr:uid="{00000000-0005-0000-0000-0000470A0000}"/>
    <cellStyle name="Comma 2 8 5 3" xfId="2634" xr:uid="{00000000-0005-0000-0000-0000480A0000}"/>
    <cellStyle name="Comma 2 8 5 4" xfId="2635" xr:uid="{00000000-0005-0000-0000-0000490A0000}"/>
    <cellStyle name="Comma 2 8 6" xfId="2636" xr:uid="{00000000-0005-0000-0000-00004A0A0000}"/>
    <cellStyle name="Comma 2 8 6 2" xfId="2637" xr:uid="{00000000-0005-0000-0000-00004B0A0000}"/>
    <cellStyle name="Comma 2 8 7" xfId="2638" xr:uid="{00000000-0005-0000-0000-00004C0A0000}"/>
    <cellStyle name="Comma 2 8 8" xfId="2639" xr:uid="{00000000-0005-0000-0000-00004D0A0000}"/>
    <cellStyle name="Comma 2 8 9" xfId="2640" xr:uid="{00000000-0005-0000-0000-00004E0A0000}"/>
    <cellStyle name="Comma 2 9" xfId="2641" xr:uid="{00000000-0005-0000-0000-00004F0A0000}"/>
    <cellStyle name="Comma 2 9 2" xfId="2642" xr:uid="{00000000-0005-0000-0000-0000500A0000}"/>
    <cellStyle name="Comma 2 9 3" xfId="2643" xr:uid="{00000000-0005-0000-0000-0000510A0000}"/>
    <cellStyle name="Comma 2 9 4" xfId="2644" xr:uid="{00000000-0005-0000-0000-0000520A0000}"/>
    <cellStyle name="Comma 20" xfId="2645" xr:uid="{00000000-0005-0000-0000-0000530A0000}"/>
    <cellStyle name="Comma 20 2" xfId="2646" xr:uid="{00000000-0005-0000-0000-0000540A0000}"/>
    <cellStyle name="Comma 21" xfId="2647" xr:uid="{00000000-0005-0000-0000-0000550A0000}"/>
    <cellStyle name="Comma 21 2" xfId="2648" xr:uid="{00000000-0005-0000-0000-0000560A0000}"/>
    <cellStyle name="Comma 21 2 2" xfId="2649" xr:uid="{00000000-0005-0000-0000-0000570A0000}"/>
    <cellStyle name="Comma 21 2 2 2" xfId="2650" xr:uid="{00000000-0005-0000-0000-0000580A0000}"/>
    <cellStyle name="Comma 21 2 2 2 2" xfId="2651" xr:uid="{00000000-0005-0000-0000-0000590A0000}"/>
    <cellStyle name="Comma 21 2 2 2 2 2" xfId="2652" xr:uid="{00000000-0005-0000-0000-00005A0A0000}"/>
    <cellStyle name="Comma 21 2 2 2 3" xfId="2653" xr:uid="{00000000-0005-0000-0000-00005B0A0000}"/>
    <cellStyle name="Comma 21 2 2 3" xfId="2654" xr:uid="{00000000-0005-0000-0000-00005C0A0000}"/>
    <cellStyle name="Comma 21 2 2 3 2" xfId="2655" xr:uid="{00000000-0005-0000-0000-00005D0A0000}"/>
    <cellStyle name="Comma 21 2 2 4" xfId="2656" xr:uid="{00000000-0005-0000-0000-00005E0A0000}"/>
    <cellStyle name="Comma 21 2 2 5" xfId="2657" xr:uid="{00000000-0005-0000-0000-00005F0A0000}"/>
    <cellStyle name="Comma 21 2 2 6" xfId="2658" xr:uid="{00000000-0005-0000-0000-0000600A0000}"/>
    <cellStyle name="Comma 21 2 3" xfId="2659" xr:uid="{00000000-0005-0000-0000-0000610A0000}"/>
    <cellStyle name="Comma 21 2 3 2" xfId="2660" xr:uid="{00000000-0005-0000-0000-0000620A0000}"/>
    <cellStyle name="Comma 21 2 3 2 2" xfId="2661" xr:uid="{00000000-0005-0000-0000-0000630A0000}"/>
    <cellStyle name="Comma 21 2 3 3" xfId="2662" xr:uid="{00000000-0005-0000-0000-0000640A0000}"/>
    <cellStyle name="Comma 21 2 4" xfId="2663" xr:uid="{00000000-0005-0000-0000-0000650A0000}"/>
    <cellStyle name="Comma 21 2 4 2" xfId="2664" xr:uid="{00000000-0005-0000-0000-0000660A0000}"/>
    <cellStyle name="Comma 21 2 5" xfId="2665" xr:uid="{00000000-0005-0000-0000-0000670A0000}"/>
    <cellStyle name="Comma 21 2 6" xfId="2666" xr:uid="{00000000-0005-0000-0000-0000680A0000}"/>
    <cellStyle name="Comma 21 2 7" xfId="2667" xr:uid="{00000000-0005-0000-0000-0000690A0000}"/>
    <cellStyle name="Comma 21 3" xfId="2668" xr:uid="{00000000-0005-0000-0000-00006A0A0000}"/>
    <cellStyle name="Comma 21 3 2" xfId="2669" xr:uid="{00000000-0005-0000-0000-00006B0A0000}"/>
    <cellStyle name="Comma 21 3 2 2" xfId="2670" xr:uid="{00000000-0005-0000-0000-00006C0A0000}"/>
    <cellStyle name="Comma 21 3 2 2 2" xfId="2671" xr:uid="{00000000-0005-0000-0000-00006D0A0000}"/>
    <cellStyle name="Comma 21 3 2 3" xfId="2672" xr:uid="{00000000-0005-0000-0000-00006E0A0000}"/>
    <cellStyle name="Comma 21 3 3" xfId="2673" xr:uid="{00000000-0005-0000-0000-00006F0A0000}"/>
    <cellStyle name="Comma 21 3 3 2" xfId="2674" xr:uid="{00000000-0005-0000-0000-0000700A0000}"/>
    <cellStyle name="Comma 21 3 4" xfId="2675" xr:uid="{00000000-0005-0000-0000-0000710A0000}"/>
    <cellStyle name="Comma 21 3 5" xfId="2676" xr:uid="{00000000-0005-0000-0000-0000720A0000}"/>
    <cellStyle name="Comma 21 3 6" xfId="2677" xr:uid="{00000000-0005-0000-0000-0000730A0000}"/>
    <cellStyle name="Comma 21 4" xfId="2678" xr:uid="{00000000-0005-0000-0000-0000740A0000}"/>
    <cellStyle name="Comma 21 4 2" xfId="2679" xr:uid="{00000000-0005-0000-0000-0000750A0000}"/>
    <cellStyle name="Comma 21 4 2 2" xfId="2680" xr:uid="{00000000-0005-0000-0000-0000760A0000}"/>
    <cellStyle name="Comma 21 4 3" xfId="2681" xr:uid="{00000000-0005-0000-0000-0000770A0000}"/>
    <cellStyle name="Comma 21 4 4" xfId="2682" xr:uid="{00000000-0005-0000-0000-0000780A0000}"/>
    <cellStyle name="Comma 21 4 5" xfId="2683" xr:uid="{00000000-0005-0000-0000-0000790A0000}"/>
    <cellStyle name="Comma 21 5" xfId="2684" xr:uid="{00000000-0005-0000-0000-00007A0A0000}"/>
    <cellStyle name="Comma 21 5 2" xfId="2685" xr:uid="{00000000-0005-0000-0000-00007B0A0000}"/>
    <cellStyle name="Comma 21 6" xfId="2686" xr:uid="{00000000-0005-0000-0000-00007C0A0000}"/>
    <cellStyle name="Comma 21 7" xfId="2687" xr:uid="{00000000-0005-0000-0000-00007D0A0000}"/>
    <cellStyle name="Comma 21 8" xfId="2688" xr:uid="{00000000-0005-0000-0000-00007E0A0000}"/>
    <cellStyle name="Comma 22" xfId="2689" xr:uid="{00000000-0005-0000-0000-00007F0A0000}"/>
    <cellStyle name="Comma 22 2" xfId="2690" xr:uid="{00000000-0005-0000-0000-0000800A0000}"/>
    <cellStyle name="Comma 22 2 2" xfId="2691" xr:uid="{00000000-0005-0000-0000-0000810A0000}"/>
    <cellStyle name="Comma 22 2 2 2" xfId="2692" xr:uid="{00000000-0005-0000-0000-0000820A0000}"/>
    <cellStyle name="Comma 22 2 2 2 2" xfId="2693" xr:uid="{00000000-0005-0000-0000-0000830A0000}"/>
    <cellStyle name="Comma 22 2 2 2 2 2" xfId="2694" xr:uid="{00000000-0005-0000-0000-0000840A0000}"/>
    <cellStyle name="Comma 22 2 2 2 3" xfId="2695" xr:uid="{00000000-0005-0000-0000-0000850A0000}"/>
    <cellStyle name="Comma 22 2 2 3" xfId="2696" xr:uid="{00000000-0005-0000-0000-0000860A0000}"/>
    <cellStyle name="Comma 22 2 2 3 2" xfId="2697" xr:uid="{00000000-0005-0000-0000-0000870A0000}"/>
    <cellStyle name="Comma 22 2 2 4" xfId="2698" xr:uid="{00000000-0005-0000-0000-0000880A0000}"/>
    <cellStyle name="Comma 22 2 2 5" xfId="2699" xr:uid="{00000000-0005-0000-0000-0000890A0000}"/>
    <cellStyle name="Comma 22 2 2 6" xfId="2700" xr:uid="{00000000-0005-0000-0000-00008A0A0000}"/>
    <cellStyle name="Comma 22 2 3" xfId="2701" xr:uid="{00000000-0005-0000-0000-00008B0A0000}"/>
    <cellStyle name="Comma 22 2 3 2" xfId="2702" xr:uid="{00000000-0005-0000-0000-00008C0A0000}"/>
    <cellStyle name="Comma 22 2 3 2 2" xfId="2703" xr:uid="{00000000-0005-0000-0000-00008D0A0000}"/>
    <cellStyle name="Comma 22 2 3 3" xfId="2704" xr:uid="{00000000-0005-0000-0000-00008E0A0000}"/>
    <cellStyle name="Comma 22 2 4" xfId="2705" xr:uid="{00000000-0005-0000-0000-00008F0A0000}"/>
    <cellStyle name="Comma 22 2 4 2" xfId="2706" xr:uid="{00000000-0005-0000-0000-0000900A0000}"/>
    <cellStyle name="Comma 22 2 5" xfId="2707" xr:uid="{00000000-0005-0000-0000-0000910A0000}"/>
    <cellStyle name="Comma 22 2 6" xfId="2708" xr:uid="{00000000-0005-0000-0000-0000920A0000}"/>
    <cellStyle name="Comma 22 2 7" xfId="2709" xr:uid="{00000000-0005-0000-0000-0000930A0000}"/>
    <cellStyle name="Comma 22 2 8" xfId="2710" xr:uid="{00000000-0005-0000-0000-0000940A0000}"/>
    <cellStyle name="Comma 22 3" xfId="2711" xr:uid="{00000000-0005-0000-0000-0000950A0000}"/>
    <cellStyle name="Comma 22 3 2" xfId="2712" xr:uid="{00000000-0005-0000-0000-0000960A0000}"/>
    <cellStyle name="Comma 22 3 2 2" xfId="2713" xr:uid="{00000000-0005-0000-0000-0000970A0000}"/>
    <cellStyle name="Comma 22 3 2 2 2" xfId="2714" xr:uid="{00000000-0005-0000-0000-0000980A0000}"/>
    <cellStyle name="Comma 22 3 2 3" xfId="2715" xr:uid="{00000000-0005-0000-0000-0000990A0000}"/>
    <cellStyle name="Comma 22 3 3" xfId="2716" xr:uid="{00000000-0005-0000-0000-00009A0A0000}"/>
    <cellStyle name="Comma 22 3 3 2" xfId="2717" xr:uid="{00000000-0005-0000-0000-00009B0A0000}"/>
    <cellStyle name="Comma 22 3 4" xfId="2718" xr:uid="{00000000-0005-0000-0000-00009C0A0000}"/>
    <cellStyle name="Comma 22 3 5" xfId="2719" xr:uid="{00000000-0005-0000-0000-00009D0A0000}"/>
    <cellStyle name="Comma 22 3 6" xfId="2720" xr:uid="{00000000-0005-0000-0000-00009E0A0000}"/>
    <cellStyle name="Comma 22 4" xfId="2721" xr:uid="{00000000-0005-0000-0000-00009F0A0000}"/>
    <cellStyle name="Comma 22 4 2" xfId="2722" xr:uid="{00000000-0005-0000-0000-0000A00A0000}"/>
    <cellStyle name="Comma 22 4 2 2" xfId="2723" xr:uid="{00000000-0005-0000-0000-0000A10A0000}"/>
    <cellStyle name="Comma 22 4 3" xfId="2724" xr:uid="{00000000-0005-0000-0000-0000A20A0000}"/>
    <cellStyle name="Comma 22 4 4" xfId="2725" xr:uid="{00000000-0005-0000-0000-0000A30A0000}"/>
    <cellStyle name="Comma 22 5" xfId="2726" xr:uid="{00000000-0005-0000-0000-0000A40A0000}"/>
    <cellStyle name="Comma 22 5 2" xfId="2727" xr:uid="{00000000-0005-0000-0000-0000A50A0000}"/>
    <cellStyle name="Comma 22 6" xfId="2728" xr:uid="{00000000-0005-0000-0000-0000A60A0000}"/>
    <cellStyle name="Comma 22 7" xfId="2729" xr:uid="{00000000-0005-0000-0000-0000A70A0000}"/>
    <cellStyle name="Comma 22 8" xfId="2730" xr:uid="{00000000-0005-0000-0000-0000A80A0000}"/>
    <cellStyle name="Comma 23" xfId="2731" xr:uid="{00000000-0005-0000-0000-0000A90A0000}"/>
    <cellStyle name="Comma 23 2" xfId="2732" xr:uid="{00000000-0005-0000-0000-0000AA0A0000}"/>
    <cellStyle name="Comma 24" xfId="2733" xr:uid="{00000000-0005-0000-0000-0000AB0A0000}"/>
    <cellStyle name="Comma 25" xfId="2734" xr:uid="{00000000-0005-0000-0000-0000AC0A0000}"/>
    <cellStyle name="Comma 26" xfId="2735" xr:uid="{00000000-0005-0000-0000-0000AD0A0000}"/>
    <cellStyle name="Comma 27" xfId="2736" xr:uid="{00000000-0005-0000-0000-0000AE0A0000}"/>
    <cellStyle name="Comma 28" xfId="2737" xr:uid="{00000000-0005-0000-0000-0000AF0A0000}"/>
    <cellStyle name="Comma 29" xfId="2738" xr:uid="{00000000-0005-0000-0000-0000B00A0000}"/>
    <cellStyle name="Comma 3" xfId="2739" xr:uid="{00000000-0005-0000-0000-0000B10A0000}"/>
    <cellStyle name="Comma 3 2" xfId="2740" xr:uid="{00000000-0005-0000-0000-0000B20A0000}"/>
    <cellStyle name="Comma 3 2 2" xfId="2741" xr:uid="{00000000-0005-0000-0000-0000B30A0000}"/>
    <cellStyle name="Comma 3 2 3" xfId="2742" xr:uid="{00000000-0005-0000-0000-0000B40A0000}"/>
    <cellStyle name="Comma 3 3" xfId="2743" xr:uid="{00000000-0005-0000-0000-0000B50A0000}"/>
    <cellStyle name="Comma 3 4" xfId="2744" xr:uid="{00000000-0005-0000-0000-0000B60A0000}"/>
    <cellStyle name="Comma 3 5" xfId="2745" xr:uid="{00000000-0005-0000-0000-0000B70A0000}"/>
    <cellStyle name="Comma 3 5 2" xfId="2746" xr:uid="{00000000-0005-0000-0000-0000B80A0000}"/>
    <cellStyle name="Comma 3 6" xfId="2747" xr:uid="{00000000-0005-0000-0000-0000B90A0000}"/>
    <cellStyle name="Comma 3 6 2" xfId="2748" xr:uid="{00000000-0005-0000-0000-0000BA0A0000}"/>
    <cellStyle name="Comma 3 7" xfId="2749" xr:uid="{00000000-0005-0000-0000-0000BB0A0000}"/>
    <cellStyle name="Comma 3 8" xfId="2750" xr:uid="{00000000-0005-0000-0000-0000BC0A0000}"/>
    <cellStyle name="Comma 30" xfId="2751" xr:uid="{00000000-0005-0000-0000-0000BD0A0000}"/>
    <cellStyle name="Comma 31" xfId="2752" xr:uid="{00000000-0005-0000-0000-0000BE0A0000}"/>
    <cellStyle name="Comma 32" xfId="2753" xr:uid="{00000000-0005-0000-0000-0000BF0A0000}"/>
    <cellStyle name="Comma 33" xfId="2754" xr:uid="{00000000-0005-0000-0000-0000C00A0000}"/>
    <cellStyle name="Comma 33 2" xfId="2755" xr:uid="{00000000-0005-0000-0000-0000C10A0000}"/>
    <cellStyle name="Comma 33 2 2" xfId="2756" xr:uid="{00000000-0005-0000-0000-0000C20A0000}"/>
    <cellStyle name="Comma 33 2 2 2" xfId="2757" xr:uid="{00000000-0005-0000-0000-0000C30A0000}"/>
    <cellStyle name="Comma 33 2 2 2 2" xfId="2758" xr:uid="{00000000-0005-0000-0000-0000C40A0000}"/>
    <cellStyle name="Comma 33 2 2 3" xfId="2759" xr:uid="{00000000-0005-0000-0000-0000C50A0000}"/>
    <cellStyle name="Comma 33 2 2 4" xfId="2760" xr:uid="{00000000-0005-0000-0000-0000C60A0000}"/>
    <cellStyle name="Comma 33 2 2 5" xfId="2761" xr:uid="{00000000-0005-0000-0000-0000C70A0000}"/>
    <cellStyle name="Comma 33 2 3" xfId="2762" xr:uid="{00000000-0005-0000-0000-0000C80A0000}"/>
    <cellStyle name="Comma 33 2 3 2" xfId="2763" xr:uid="{00000000-0005-0000-0000-0000C90A0000}"/>
    <cellStyle name="Comma 33 2 4" xfId="2764" xr:uid="{00000000-0005-0000-0000-0000CA0A0000}"/>
    <cellStyle name="Comma 33 2 5" xfId="2765" xr:uid="{00000000-0005-0000-0000-0000CB0A0000}"/>
    <cellStyle name="Comma 33 2 6" xfId="2766" xr:uid="{00000000-0005-0000-0000-0000CC0A0000}"/>
    <cellStyle name="Comma 33 3" xfId="2767" xr:uid="{00000000-0005-0000-0000-0000CD0A0000}"/>
    <cellStyle name="Comma 33 3 2" xfId="2768" xr:uid="{00000000-0005-0000-0000-0000CE0A0000}"/>
    <cellStyle name="Comma 33 3 2 2" xfId="2769" xr:uid="{00000000-0005-0000-0000-0000CF0A0000}"/>
    <cellStyle name="Comma 33 3 2 2 2" xfId="2770" xr:uid="{00000000-0005-0000-0000-0000D00A0000}"/>
    <cellStyle name="Comma 33 3 2 3" xfId="2771" xr:uid="{00000000-0005-0000-0000-0000D10A0000}"/>
    <cellStyle name="Comma 33 3 3" xfId="2772" xr:uid="{00000000-0005-0000-0000-0000D20A0000}"/>
    <cellStyle name="Comma 33 3 3 2" xfId="2773" xr:uid="{00000000-0005-0000-0000-0000D30A0000}"/>
    <cellStyle name="Comma 33 3 4" xfId="2774" xr:uid="{00000000-0005-0000-0000-0000D40A0000}"/>
    <cellStyle name="Comma 33 3 5" xfId="2775" xr:uid="{00000000-0005-0000-0000-0000D50A0000}"/>
    <cellStyle name="Comma 33 3 6" xfId="2776" xr:uid="{00000000-0005-0000-0000-0000D60A0000}"/>
    <cellStyle name="Comma 33 4" xfId="2777" xr:uid="{00000000-0005-0000-0000-0000D70A0000}"/>
    <cellStyle name="Comma 33 5" xfId="2778" xr:uid="{00000000-0005-0000-0000-0000D80A0000}"/>
    <cellStyle name="Comma 34" xfId="2779" xr:uid="{00000000-0005-0000-0000-0000D90A0000}"/>
    <cellStyle name="Comma 34 2" xfId="2780" xr:uid="{00000000-0005-0000-0000-0000DA0A0000}"/>
    <cellStyle name="Comma 34 2 2" xfId="2781" xr:uid="{00000000-0005-0000-0000-0000DB0A0000}"/>
    <cellStyle name="Comma 34 3" xfId="2782" xr:uid="{00000000-0005-0000-0000-0000DC0A0000}"/>
    <cellStyle name="Comma 35" xfId="2783" xr:uid="{00000000-0005-0000-0000-0000DD0A0000}"/>
    <cellStyle name="Comma 36" xfId="2784" xr:uid="{00000000-0005-0000-0000-0000DE0A0000}"/>
    <cellStyle name="Comma 36 2" xfId="2785" xr:uid="{00000000-0005-0000-0000-0000DF0A0000}"/>
    <cellStyle name="Comma 36 2 2" xfId="2786" xr:uid="{00000000-0005-0000-0000-0000E00A0000}"/>
    <cellStyle name="Comma 36 2 2 2" xfId="2787" xr:uid="{00000000-0005-0000-0000-0000E10A0000}"/>
    <cellStyle name="Comma 36 2 3" xfId="2788" xr:uid="{00000000-0005-0000-0000-0000E20A0000}"/>
    <cellStyle name="Comma 36 3" xfId="2789" xr:uid="{00000000-0005-0000-0000-0000E30A0000}"/>
    <cellStyle name="Comma 36 3 2" xfId="2790" xr:uid="{00000000-0005-0000-0000-0000E40A0000}"/>
    <cellStyle name="Comma 36 4" xfId="2791" xr:uid="{00000000-0005-0000-0000-0000E50A0000}"/>
    <cellStyle name="Comma 36 5" xfId="2792" xr:uid="{00000000-0005-0000-0000-0000E60A0000}"/>
    <cellStyle name="Comma 36 6" xfId="2793" xr:uid="{00000000-0005-0000-0000-0000E70A0000}"/>
    <cellStyle name="Comma 37" xfId="2794" xr:uid="{00000000-0005-0000-0000-0000E80A0000}"/>
    <cellStyle name="Comma 37 2" xfId="2795" xr:uid="{00000000-0005-0000-0000-0000E90A0000}"/>
    <cellStyle name="Comma 37 3" xfId="2796" xr:uid="{00000000-0005-0000-0000-0000EA0A0000}"/>
    <cellStyle name="Comma 37 4" xfId="2797" xr:uid="{00000000-0005-0000-0000-0000EB0A0000}"/>
    <cellStyle name="Comma 38" xfId="2798" xr:uid="{00000000-0005-0000-0000-0000EC0A0000}"/>
    <cellStyle name="Comma 38 2" xfId="2799" xr:uid="{00000000-0005-0000-0000-0000ED0A0000}"/>
    <cellStyle name="Comma 39" xfId="2800" xr:uid="{00000000-0005-0000-0000-0000EE0A0000}"/>
    <cellStyle name="Comma 39 2" xfId="2801" xr:uid="{00000000-0005-0000-0000-0000EF0A0000}"/>
    <cellStyle name="Comma 4" xfId="2802" xr:uid="{00000000-0005-0000-0000-0000F00A0000}"/>
    <cellStyle name="Comma 4 2" xfId="2803" xr:uid="{00000000-0005-0000-0000-0000F10A0000}"/>
    <cellStyle name="Comma 4 3" xfId="2804" xr:uid="{00000000-0005-0000-0000-0000F20A0000}"/>
    <cellStyle name="Comma 4 3 2" xfId="2805" xr:uid="{00000000-0005-0000-0000-0000F30A0000}"/>
    <cellStyle name="Comma 4 4" xfId="2806" xr:uid="{00000000-0005-0000-0000-0000F40A0000}"/>
    <cellStyle name="Comma 4 4 2" xfId="2807" xr:uid="{00000000-0005-0000-0000-0000F50A0000}"/>
    <cellStyle name="Comma 40" xfId="2808" xr:uid="{00000000-0005-0000-0000-0000F60A0000}"/>
    <cellStyle name="Comma 41" xfId="2809" xr:uid="{00000000-0005-0000-0000-0000F70A0000}"/>
    <cellStyle name="Comma 42" xfId="2810" xr:uid="{00000000-0005-0000-0000-0000F80A0000}"/>
    <cellStyle name="Comma 42 2" xfId="2811" xr:uid="{00000000-0005-0000-0000-0000F90A0000}"/>
    <cellStyle name="Comma 43" xfId="2812" xr:uid="{00000000-0005-0000-0000-0000FA0A0000}"/>
    <cellStyle name="Comma 44" xfId="2813" xr:uid="{00000000-0005-0000-0000-0000FB0A0000}"/>
    <cellStyle name="Comma 45" xfId="2814" xr:uid="{00000000-0005-0000-0000-0000FC0A0000}"/>
    <cellStyle name="Comma 46" xfId="2815" xr:uid="{00000000-0005-0000-0000-0000FD0A0000}"/>
    <cellStyle name="Comma 47" xfId="2816" xr:uid="{00000000-0005-0000-0000-0000FE0A0000}"/>
    <cellStyle name="Comma 48" xfId="2817" xr:uid="{00000000-0005-0000-0000-0000FF0A0000}"/>
    <cellStyle name="Comma 49" xfId="2818" xr:uid="{00000000-0005-0000-0000-0000000B0000}"/>
    <cellStyle name="Comma 5" xfId="2819" xr:uid="{00000000-0005-0000-0000-0000010B0000}"/>
    <cellStyle name="Comma 5 2" xfId="2820" xr:uid="{00000000-0005-0000-0000-0000020B0000}"/>
    <cellStyle name="Comma 5 3" xfId="2821" xr:uid="{00000000-0005-0000-0000-0000030B0000}"/>
    <cellStyle name="Comma 5 4" xfId="2822" xr:uid="{00000000-0005-0000-0000-0000040B0000}"/>
    <cellStyle name="Comma 5 5" xfId="2823" xr:uid="{00000000-0005-0000-0000-0000050B0000}"/>
    <cellStyle name="Comma 5 5 2" xfId="2824" xr:uid="{00000000-0005-0000-0000-0000060B0000}"/>
    <cellStyle name="Comma 5 5 3" xfId="2825" xr:uid="{00000000-0005-0000-0000-0000070B0000}"/>
    <cellStyle name="Comma 50" xfId="2826" xr:uid="{00000000-0005-0000-0000-0000080B0000}"/>
    <cellStyle name="Comma 51" xfId="2827" xr:uid="{00000000-0005-0000-0000-0000090B0000}"/>
    <cellStyle name="Comma 52" xfId="2828" xr:uid="{00000000-0005-0000-0000-00000A0B0000}"/>
    <cellStyle name="Comma 53" xfId="2829" xr:uid="{00000000-0005-0000-0000-00000B0B0000}"/>
    <cellStyle name="Comma 54" xfId="6690" xr:uid="{D6FDE00E-DF6A-4755-B396-139D1706353F}"/>
    <cellStyle name="Comma 6" xfId="2830" xr:uid="{00000000-0005-0000-0000-00000C0B0000}"/>
    <cellStyle name="Comma 6 2" xfId="2831" xr:uid="{00000000-0005-0000-0000-00000D0B0000}"/>
    <cellStyle name="Comma 6 3" xfId="2832" xr:uid="{00000000-0005-0000-0000-00000E0B0000}"/>
    <cellStyle name="Comma 7" xfId="2833" xr:uid="{00000000-0005-0000-0000-00000F0B0000}"/>
    <cellStyle name="Comma 7 2" xfId="2834" xr:uid="{00000000-0005-0000-0000-0000100B0000}"/>
    <cellStyle name="Comma 7 3" xfId="2835" xr:uid="{00000000-0005-0000-0000-0000110B0000}"/>
    <cellStyle name="Comma 7 3 2" xfId="2836" xr:uid="{00000000-0005-0000-0000-0000120B0000}"/>
    <cellStyle name="Comma 8" xfId="2837" xr:uid="{00000000-0005-0000-0000-0000130B0000}"/>
    <cellStyle name="Comma 8 2" xfId="2838" xr:uid="{00000000-0005-0000-0000-0000140B0000}"/>
    <cellStyle name="Comma 9" xfId="2839" xr:uid="{00000000-0005-0000-0000-0000150B0000}"/>
    <cellStyle name="Comma 9 2" xfId="2840" xr:uid="{00000000-0005-0000-0000-0000160B0000}"/>
    <cellStyle name="Comma0" xfId="2841" xr:uid="{00000000-0005-0000-0000-0000170B0000}"/>
    <cellStyle name="Comma0 2" xfId="2842" xr:uid="{00000000-0005-0000-0000-0000180B0000}"/>
    <cellStyle name="Comma0 2 2" xfId="2843" xr:uid="{00000000-0005-0000-0000-0000190B0000}"/>
    <cellStyle name="Comma0 2 2 2" xfId="2844" xr:uid="{00000000-0005-0000-0000-00001A0B0000}"/>
    <cellStyle name="Comma0 2 2 3" xfId="2845" xr:uid="{00000000-0005-0000-0000-00001B0B0000}"/>
    <cellStyle name="Comma0 2 3" xfId="2846" xr:uid="{00000000-0005-0000-0000-00001C0B0000}"/>
    <cellStyle name="Comma0 2 4" xfId="2847" xr:uid="{00000000-0005-0000-0000-00001D0B0000}"/>
    <cellStyle name="Comma0 3" xfId="2848" xr:uid="{00000000-0005-0000-0000-00001E0B0000}"/>
    <cellStyle name="Comma0 3 2" xfId="2849" xr:uid="{00000000-0005-0000-0000-00001F0B0000}"/>
    <cellStyle name="Couma_#B P&amp;L Evolution_BINV" xfId="2850" xr:uid="{00000000-0005-0000-0000-0000200B0000}"/>
    <cellStyle name="Currency [00]" xfId="2851" xr:uid="{00000000-0005-0000-0000-0000210B0000}"/>
    <cellStyle name="Currency [00] 2" xfId="2852" xr:uid="{00000000-0005-0000-0000-0000220B0000}"/>
    <cellStyle name="Currency [00] 2 2" xfId="2853" xr:uid="{00000000-0005-0000-0000-0000230B0000}"/>
    <cellStyle name="Currency [00] 2 2 2" xfId="2854" xr:uid="{00000000-0005-0000-0000-0000240B0000}"/>
    <cellStyle name="Currency [00] 3" xfId="2855" xr:uid="{00000000-0005-0000-0000-0000250B0000}"/>
    <cellStyle name="Currency [00] 4" xfId="2856" xr:uid="{00000000-0005-0000-0000-0000260B0000}"/>
    <cellStyle name="Currency 2" xfId="2857" xr:uid="{00000000-0005-0000-0000-0000270B0000}"/>
    <cellStyle name="Currency 2 2" xfId="2858" xr:uid="{00000000-0005-0000-0000-0000280B0000}"/>
    <cellStyle name="Currency 3" xfId="2859" xr:uid="{00000000-0005-0000-0000-0000290B0000}"/>
    <cellStyle name="Currency 4" xfId="2860" xr:uid="{00000000-0005-0000-0000-00002A0B0000}"/>
    <cellStyle name="Currency0" xfId="2861" xr:uid="{00000000-0005-0000-0000-00002B0B0000}"/>
    <cellStyle name="Currency0 2" xfId="2862" xr:uid="{00000000-0005-0000-0000-00002C0B0000}"/>
    <cellStyle name="Currency0 2 2" xfId="2863" xr:uid="{00000000-0005-0000-0000-00002D0B0000}"/>
    <cellStyle name="Currency0 2 2 2" xfId="2864" xr:uid="{00000000-0005-0000-0000-00002E0B0000}"/>
    <cellStyle name="Currency0 2 3" xfId="2865" xr:uid="{00000000-0005-0000-0000-00002F0B0000}"/>
    <cellStyle name="Currency0 2 3 2" xfId="2866" xr:uid="{00000000-0005-0000-0000-0000300B0000}"/>
    <cellStyle name="Currency0 2 4" xfId="2867" xr:uid="{00000000-0005-0000-0000-0000310B0000}"/>
    <cellStyle name="Currency0 2 5" xfId="2868" xr:uid="{00000000-0005-0000-0000-0000320B0000}"/>
    <cellStyle name="Currency0 3" xfId="2869" xr:uid="{00000000-0005-0000-0000-0000330B0000}"/>
    <cellStyle name="Currency0 3 2" xfId="2870" xr:uid="{00000000-0005-0000-0000-0000340B0000}"/>
    <cellStyle name="Currency0 3 2 2" xfId="2871" xr:uid="{00000000-0005-0000-0000-0000350B0000}"/>
    <cellStyle name="Currency0 3 3" xfId="2872" xr:uid="{00000000-0005-0000-0000-0000360B0000}"/>
    <cellStyle name="Currency0 3 3 2" xfId="2873" xr:uid="{00000000-0005-0000-0000-0000370B0000}"/>
    <cellStyle name="Currency0 4" xfId="2874" xr:uid="{00000000-0005-0000-0000-0000380B0000}"/>
    <cellStyle name="Currency0 4 2" xfId="2875" xr:uid="{00000000-0005-0000-0000-0000390B0000}"/>
    <cellStyle name="Currency0 5" xfId="2876" xr:uid="{00000000-0005-0000-0000-00003A0B0000}"/>
    <cellStyle name="Data" xfId="2877" xr:uid="{00000000-0005-0000-0000-00003B0B0000}"/>
    <cellStyle name="Date" xfId="2878" xr:uid="{00000000-0005-0000-0000-00003C0B0000}"/>
    <cellStyle name="Date 2" xfId="2879" xr:uid="{00000000-0005-0000-0000-00003D0B0000}"/>
    <cellStyle name="Date 2 2" xfId="2880" xr:uid="{00000000-0005-0000-0000-00003E0B0000}"/>
    <cellStyle name="Date 2 2 2" xfId="2881" xr:uid="{00000000-0005-0000-0000-00003F0B0000}"/>
    <cellStyle name="Date 2 2 3" xfId="2882" xr:uid="{00000000-0005-0000-0000-0000400B0000}"/>
    <cellStyle name="Date 2 3" xfId="2883" xr:uid="{00000000-0005-0000-0000-0000410B0000}"/>
    <cellStyle name="Date 2 4" xfId="2884" xr:uid="{00000000-0005-0000-0000-0000420B0000}"/>
    <cellStyle name="Date 3" xfId="2885" xr:uid="{00000000-0005-0000-0000-0000430B0000}"/>
    <cellStyle name="Date 3 2" xfId="2886" xr:uid="{00000000-0005-0000-0000-0000440B0000}"/>
    <cellStyle name="Date 3 3" xfId="2887" xr:uid="{00000000-0005-0000-0000-0000450B0000}"/>
    <cellStyle name="Date 3 4" xfId="2888" xr:uid="{00000000-0005-0000-0000-0000460B0000}"/>
    <cellStyle name="Date 4" xfId="2889" xr:uid="{00000000-0005-0000-0000-0000470B0000}"/>
    <cellStyle name="Date Short" xfId="2890" xr:uid="{00000000-0005-0000-0000-0000480B0000}"/>
    <cellStyle name="Date_01 Econ Class-Reciepts" xfId="2891" xr:uid="{00000000-0005-0000-0000-0000490B0000}"/>
    <cellStyle name="Dezimal [0]_Compiling Utility Macros" xfId="2892" xr:uid="{00000000-0005-0000-0000-00004A0B0000}"/>
    <cellStyle name="Dezimal_Compiling Utility Macros" xfId="2893" xr:uid="{00000000-0005-0000-0000-00004B0B0000}"/>
    <cellStyle name="diskette" xfId="2894" xr:uid="{00000000-0005-0000-0000-00004C0B0000}"/>
    <cellStyle name="Enter Currency (0)" xfId="2895" xr:uid="{00000000-0005-0000-0000-00004D0B0000}"/>
    <cellStyle name="Enter Currency (0) 2" xfId="2896" xr:uid="{00000000-0005-0000-0000-00004E0B0000}"/>
    <cellStyle name="Enter Currency (0) 2 2" xfId="2897" xr:uid="{00000000-0005-0000-0000-00004F0B0000}"/>
    <cellStyle name="Enter Currency (0) 2 2 2" xfId="2898" xr:uid="{00000000-0005-0000-0000-0000500B0000}"/>
    <cellStyle name="Enter Currency (0) 3" xfId="2899" xr:uid="{00000000-0005-0000-0000-0000510B0000}"/>
    <cellStyle name="Enter Currency (0) 4" xfId="2900" xr:uid="{00000000-0005-0000-0000-0000520B0000}"/>
    <cellStyle name="Enter Currency (2)" xfId="2901" xr:uid="{00000000-0005-0000-0000-0000530B0000}"/>
    <cellStyle name="Enter Currency (2) 2" xfId="2902" xr:uid="{00000000-0005-0000-0000-0000540B0000}"/>
    <cellStyle name="Enter Currency (2) 2 2" xfId="2903" xr:uid="{00000000-0005-0000-0000-0000550B0000}"/>
    <cellStyle name="Enter Currency (2) 2 2 2" xfId="2904" xr:uid="{00000000-0005-0000-0000-0000560B0000}"/>
    <cellStyle name="Enter Currency (2) 3" xfId="2905" xr:uid="{00000000-0005-0000-0000-0000570B0000}"/>
    <cellStyle name="Enter Currency (2) 4" xfId="2906" xr:uid="{00000000-0005-0000-0000-0000580B0000}"/>
    <cellStyle name="Enter Units (0)" xfId="2907" xr:uid="{00000000-0005-0000-0000-0000590B0000}"/>
    <cellStyle name="Enter Units (0) 2" xfId="2908" xr:uid="{00000000-0005-0000-0000-00005A0B0000}"/>
    <cellStyle name="Enter Units (0) 2 2" xfId="2909" xr:uid="{00000000-0005-0000-0000-00005B0B0000}"/>
    <cellStyle name="Enter Units (0) 2 2 2" xfId="2910" xr:uid="{00000000-0005-0000-0000-00005C0B0000}"/>
    <cellStyle name="Enter Units (0) 3" xfId="2911" xr:uid="{00000000-0005-0000-0000-00005D0B0000}"/>
    <cellStyle name="Enter Units (0) 4" xfId="2912" xr:uid="{00000000-0005-0000-0000-00005E0B0000}"/>
    <cellStyle name="Enter Units (1)" xfId="2913" xr:uid="{00000000-0005-0000-0000-00005F0B0000}"/>
    <cellStyle name="Enter Units (1) 2" xfId="2914" xr:uid="{00000000-0005-0000-0000-0000600B0000}"/>
    <cellStyle name="Enter Units (1) 2 2" xfId="2915" xr:uid="{00000000-0005-0000-0000-0000610B0000}"/>
    <cellStyle name="Enter Units (1) 2 2 2" xfId="2916" xr:uid="{00000000-0005-0000-0000-0000620B0000}"/>
    <cellStyle name="Enter Units (1) 3" xfId="2917" xr:uid="{00000000-0005-0000-0000-0000630B0000}"/>
    <cellStyle name="Enter Units (1) 4" xfId="2918" xr:uid="{00000000-0005-0000-0000-0000640B0000}"/>
    <cellStyle name="Enter Units (2)" xfId="2919" xr:uid="{00000000-0005-0000-0000-0000650B0000}"/>
    <cellStyle name="Enter Units (2) 2" xfId="2920" xr:uid="{00000000-0005-0000-0000-0000660B0000}"/>
    <cellStyle name="Enter Units (2) 2 2" xfId="2921" xr:uid="{00000000-0005-0000-0000-0000670B0000}"/>
    <cellStyle name="Enter Units (2) 2 2 2" xfId="2922" xr:uid="{00000000-0005-0000-0000-0000680B0000}"/>
    <cellStyle name="Enter Units (2) 3" xfId="2923" xr:uid="{00000000-0005-0000-0000-0000690B0000}"/>
    <cellStyle name="Enter Units (2) 4" xfId="2924" xr:uid="{00000000-0005-0000-0000-00006A0B0000}"/>
    <cellStyle name="Euro" xfId="2925" xr:uid="{00000000-0005-0000-0000-00006B0B0000}"/>
    <cellStyle name="Explanatory Text 2" xfId="2926" xr:uid="{00000000-0005-0000-0000-00006C0B0000}"/>
    <cellStyle name="Explanatory Text 2 2" xfId="2927" xr:uid="{00000000-0005-0000-0000-00006D0B0000}"/>
    <cellStyle name="Explanatory Text 2 3" xfId="2928" xr:uid="{00000000-0005-0000-0000-00006E0B0000}"/>
    <cellStyle name="Explanatory Text 2 4" xfId="2929" xr:uid="{00000000-0005-0000-0000-00006F0B0000}"/>
    <cellStyle name="Explanatory Text 2 5" xfId="2930" xr:uid="{00000000-0005-0000-0000-0000700B0000}"/>
    <cellStyle name="Explanatory Text 3" xfId="2931" xr:uid="{00000000-0005-0000-0000-0000710B0000}"/>
    <cellStyle name="Explanatory Text 4" xfId="2932" xr:uid="{00000000-0005-0000-0000-0000720B0000}"/>
    <cellStyle name="Explanatory Text 5" xfId="2933" xr:uid="{00000000-0005-0000-0000-0000730B0000}"/>
    <cellStyle name="Explanatory Text 6" xfId="2934" xr:uid="{00000000-0005-0000-0000-0000740B0000}"/>
    <cellStyle name="F2" xfId="2935" xr:uid="{00000000-0005-0000-0000-0000750B0000}"/>
    <cellStyle name="F3" xfId="2936" xr:uid="{00000000-0005-0000-0000-0000760B0000}"/>
    <cellStyle name="F3 2" xfId="2937" xr:uid="{00000000-0005-0000-0000-0000770B0000}"/>
    <cellStyle name="F3 3" xfId="2938" xr:uid="{00000000-0005-0000-0000-0000780B0000}"/>
    <cellStyle name="F4" xfId="2939" xr:uid="{00000000-0005-0000-0000-0000790B0000}"/>
    <cellStyle name="F4 2" xfId="2940" xr:uid="{00000000-0005-0000-0000-00007A0B0000}"/>
    <cellStyle name="F5" xfId="2941" xr:uid="{00000000-0005-0000-0000-00007B0B0000}"/>
    <cellStyle name="F6" xfId="2942" xr:uid="{00000000-0005-0000-0000-00007C0B0000}"/>
    <cellStyle name="F7" xfId="2943" xr:uid="{00000000-0005-0000-0000-00007D0B0000}"/>
    <cellStyle name="F8" xfId="2944" xr:uid="{00000000-0005-0000-0000-00007E0B0000}"/>
    <cellStyle name="Fixed" xfId="2945" xr:uid="{00000000-0005-0000-0000-00007F0B0000}"/>
    <cellStyle name="Fixed 2" xfId="2946" xr:uid="{00000000-0005-0000-0000-0000800B0000}"/>
    <cellStyle name="Fixed 2 2" xfId="2947" xr:uid="{00000000-0005-0000-0000-0000810B0000}"/>
    <cellStyle name="Fixed 2 2 2" xfId="2948" xr:uid="{00000000-0005-0000-0000-0000820B0000}"/>
    <cellStyle name="Fixed 2 2 3" xfId="2949" xr:uid="{00000000-0005-0000-0000-0000830B0000}"/>
    <cellStyle name="Fixed 2 3" xfId="2950" xr:uid="{00000000-0005-0000-0000-0000840B0000}"/>
    <cellStyle name="Fixed 2 4" xfId="2951" xr:uid="{00000000-0005-0000-0000-0000850B0000}"/>
    <cellStyle name="Fixed 3" xfId="2952" xr:uid="{00000000-0005-0000-0000-0000860B0000}"/>
    <cellStyle name="Fixed 3 2" xfId="2953" xr:uid="{00000000-0005-0000-0000-0000870B0000}"/>
    <cellStyle name="Fixed 3 3" xfId="2954" xr:uid="{00000000-0005-0000-0000-0000880B0000}"/>
    <cellStyle name="Fixed 3 4" xfId="2955" xr:uid="{00000000-0005-0000-0000-0000890B0000}"/>
    <cellStyle name="Fixed 4" xfId="2956" xr:uid="{00000000-0005-0000-0000-00008A0B0000}"/>
    <cellStyle name="Fixo" xfId="2957" xr:uid="{00000000-0005-0000-0000-00008B0B0000}"/>
    <cellStyle name="Good 2" xfId="2958" xr:uid="{00000000-0005-0000-0000-00008C0B0000}"/>
    <cellStyle name="Good 2 2" xfId="2959" xr:uid="{00000000-0005-0000-0000-00008D0B0000}"/>
    <cellStyle name="Good 2 3" xfId="2960" xr:uid="{00000000-0005-0000-0000-00008E0B0000}"/>
    <cellStyle name="Good 2 4" xfId="2961" xr:uid="{00000000-0005-0000-0000-00008F0B0000}"/>
    <cellStyle name="Good 2 5" xfId="2962" xr:uid="{00000000-0005-0000-0000-0000900B0000}"/>
    <cellStyle name="Good 3" xfId="2963" xr:uid="{00000000-0005-0000-0000-0000910B0000}"/>
    <cellStyle name="Good 4" xfId="2964" xr:uid="{00000000-0005-0000-0000-0000920B0000}"/>
    <cellStyle name="Good 5" xfId="2965" xr:uid="{00000000-0005-0000-0000-0000930B0000}"/>
    <cellStyle name="Good 6" xfId="2966" xr:uid="{00000000-0005-0000-0000-0000940B0000}"/>
    <cellStyle name="Grey" xfId="2967" xr:uid="{00000000-0005-0000-0000-0000950B0000}"/>
    <cellStyle name="Grey 2" xfId="2968" xr:uid="{00000000-0005-0000-0000-0000960B0000}"/>
    <cellStyle name="Grey_1" xfId="2969" xr:uid="{00000000-0005-0000-0000-0000970B0000}"/>
    <cellStyle name="Header1" xfId="2970" xr:uid="{00000000-0005-0000-0000-0000980B0000}"/>
    <cellStyle name="Header1 2" xfId="2971" xr:uid="{00000000-0005-0000-0000-0000990B0000}"/>
    <cellStyle name="Header1 2 2" xfId="2972" xr:uid="{00000000-0005-0000-0000-00009A0B0000}"/>
    <cellStyle name="Header1 2 2 2" xfId="2973" xr:uid="{00000000-0005-0000-0000-00009B0B0000}"/>
    <cellStyle name="Header1 2 2 2 2" xfId="2974" xr:uid="{00000000-0005-0000-0000-00009C0B0000}"/>
    <cellStyle name="Header1 2 2 2 3" xfId="2975" xr:uid="{00000000-0005-0000-0000-00009D0B0000}"/>
    <cellStyle name="Header1 2 2 3" xfId="2976" xr:uid="{00000000-0005-0000-0000-00009E0B0000}"/>
    <cellStyle name="Header1 2 2 4" xfId="2977" xr:uid="{00000000-0005-0000-0000-00009F0B0000}"/>
    <cellStyle name="Header1 2 3" xfId="2978" xr:uid="{00000000-0005-0000-0000-0000A00B0000}"/>
    <cellStyle name="Header1 2 3 2" xfId="2979" xr:uid="{00000000-0005-0000-0000-0000A10B0000}"/>
    <cellStyle name="Header1 2 3 2 2" xfId="2980" xr:uid="{00000000-0005-0000-0000-0000A20B0000}"/>
    <cellStyle name="Header1 2 3 2 3" xfId="2981" xr:uid="{00000000-0005-0000-0000-0000A30B0000}"/>
    <cellStyle name="Header1 2 3 3" xfId="2982" xr:uid="{00000000-0005-0000-0000-0000A40B0000}"/>
    <cellStyle name="Header1 2 3 4" xfId="2983" xr:uid="{00000000-0005-0000-0000-0000A50B0000}"/>
    <cellStyle name="Header1 2 4" xfId="2984" xr:uid="{00000000-0005-0000-0000-0000A60B0000}"/>
    <cellStyle name="Header1 2 4 2" xfId="2985" xr:uid="{00000000-0005-0000-0000-0000A70B0000}"/>
    <cellStyle name="Header1 2 4 3" xfId="2986" xr:uid="{00000000-0005-0000-0000-0000A80B0000}"/>
    <cellStyle name="Header1 2 5" xfId="2987" xr:uid="{00000000-0005-0000-0000-0000A90B0000}"/>
    <cellStyle name="Header1 2 6" xfId="2988" xr:uid="{00000000-0005-0000-0000-0000AA0B0000}"/>
    <cellStyle name="Header1 3" xfId="2989" xr:uid="{00000000-0005-0000-0000-0000AB0B0000}"/>
    <cellStyle name="Header1 3 2" xfId="2990" xr:uid="{00000000-0005-0000-0000-0000AC0B0000}"/>
    <cellStyle name="Header1 3 2 2" xfId="2991" xr:uid="{00000000-0005-0000-0000-0000AD0B0000}"/>
    <cellStyle name="Header1 3 2 3" xfId="2992" xr:uid="{00000000-0005-0000-0000-0000AE0B0000}"/>
    <cellStyle name="Header1 3 3" xfId="2993" xr:uid="{00000000-0005-0000-0000-0000AF0B0000}"/>
    <cellStyle name="Header1 3 4" xfId="2994" xr:uid="{00000000-0005-0000-0000-0000B00B0000}"/>
    <cellStyle name="Header1 4" xfId="2995" xr:uid="{00000000-0005-0000-0000-0000B10B0000}"/>
    <cellStyle name="Header1 4 2" xfId="2996" xr:uid="{00000000-0005-0000-0000-0000B20B0000}"/>
    <cellStyle name="Header1 4 2 2" xfId="2997" xr:uid="{00000000-0005-0000-0000-0000B30B0000}"/>
    <cellStyle name="Header1 4 2 3" xfId="2998" xr:uid="{00000000-0005-0000-0000-0000B40B0000}"/>
    <cellStyle name="Header1 4 3" xfId="2999" xr:uid="{00000000-0005-0000-0000-0000B50B0000}"/>
    <cellStyle name="Header1 4 4" xfId="3000" xr:uid="{00000000-0005-0000-0000-0000B60B0000}"/>
    <cellStyle name="Header1 5" xfId="3001" xr:uid="{00000000-0005-0000-0000-0000B70B0000}"/>
    <cellStyle name="Header1 5 2" xfId="3002" xr:uid="{00000000-0005-0000-0000-0000B80B0000}"/>
    <cellStyle name="Header1 5 3" xfId="3003" xr:uid="{00000000-0005-0000-0000-0000B90B0000}"/>
    <cellStyle name="Header1 6" xfId="3004" xr:uid="{00000000-0005-0000-0000-0000BA0B0000}"/>
    <cellStyle name="Header2" xfId="3005" xr:uid="{00000000-0005-0000-0000-0000BB0B0000}"/>
    <cellStyle name="Header2 2" xfId="3006" xr:uid="{00000000-0005-0000-0000-0000BC0B0000}"/>
    <cellStyle name="Header2 2 2" xfId="3007" xr:uid="{00000000-0005-0000-0000-0000BD0B0000}"/>
    <cellStyle name="Header2 2 2 2" xfId="3008" xr:uid="{00000000-0005-0000-0000-0000BE0B0000}"/>
    <cellStyle name="Header2 2 2 2 2" xfId="3009" xr:uid="{00000000-0005-0000-0000-0000BF0B0000}"/>
    <cellStyle name="Header2 2 2 2 3" xfId="3010" xr:uid="{00000000-0005-0000-0000-0000C00B0000}"/>
    <cellStyle name="Header2 2 2 2 3 2" xfId="3011" xr:uid="{00000000-0005-0000-0000-0000C10B0000}"/>
    <cellStyle name="Header2 2 2 2 4" xfId="3012" xr:uid="{00000000-0005-0000-0000-0000C20B0000}"/>
    <cellStyle name="Header2 2 2 3" xfId="3013" xr:uid="{00000000-0005-0000-0000-0000C30B0000}"/>
    <cellStyle name="Header2 2 2 4" xfId="3014" xr:uid="{00000000-0005-0000-0000-0000C40B0000}"/>
    <cellStyle name="Header2 2 3" xfId="3015" xr:uid="{00000000-0005-0000-0000-0000C50B0000}"/>
    <cellStyle name="Header2 2 3 2" xfId="3016" xr:uid="{00000000-0005-0000-0000-0000C60B0000}"/>
    <cellStyle name="Header2 2 3 3" xfId="3017" xr:uid="{00000000-0005-0000-0000-0000C70B0000}"/>
    <cellStyle name="Header2 2 3 3 2" xfId="3018" xr:uid="{00000000-0005-0000-0000-0000C80B0000}"/>
    <cellStyle name="Header2 2 3 4" xfId="3019" xr:uid="{00000000-0005-0000-0000-0000C90B0000}"/>
    <cellStyle name="Header2 2 4" xfId="3020" xr:uid="{00000000-0005-0000-0000-0000CA0B0000}"/>
    <cellStyle name="Header2 3" xfId="3021" xr:uid="{00000000-0005-0000-0000-0000CB0B0000}"/>
    <cellStyle name="Header2 3 2" xfId="3022" xr:uid="{00000000-0005-0000-0000-0000CC0B0000}"/>
    <cellStyle name="Header2 3 2 2" xfId="3023" xr:uid="{00000000-0005-0000-0000-0000CD0B0000}"/>
    <cellStyle name="Header2 3 2 2 2" xfId="3024" xr:uid="{00000000-0005-0000-0000-0000CE0B0000}"/>
    <cellStyle name="Header2 3 2 2 3" xfId="3025" xr:uid="{00000000-0005-0000-0000-0000CF0B0000}"/>
    <cellStyle name="Header2 3 2 2 3 2" xfId="3026" xr:uid="{00000000-0005-0000-0000-0000D00B0000}"/>
    <cellStyle name="Header2 3 2 2 4" xfId="3027" xr:uid="{00000000-0005-0000-0000-0000D10B0000}"/>
    <cellStyle name="Header2 3 2 3" xfId="3028" xr:uid="{00000000-0005-0000-0000-0000D20B0000}"/>
    <cellStyle name="Header2 3 2 4" xfId="3029" xr:uid="{00000000-0005-0000-0000-0000D30B0000}"/>
    <cellStyle name="Header2 3 3" xfId="3030" xr:uid="{00000000-0005-0000-0000-0000D40B0000}"/>
    <cellStyle name="Header2 3 3 2" xfId="3031" xr:uid="{00000000-0005-0000-0000-0000D50B0000}"/>
    <cellStyle name="Header2 3 3 3" xfId="3032" xr:uid="{00000000-0005-0000-0000-0000D60B0000}"/>
    <cellStyle name="Header2 3 3 3 2" xfId="3033" xr:uid="{00000000-0005-0000-0000-0000D70B0000}"/>
    <cellStyle name="Header2 3 3 4" xfId="3034" xr:uid="{00000000-0005-0000-0000-0000D80B0000}"/>
    <cellStyle name="Header2 3 4" xfId="3035" xr:uid="{00000000-0005-0000-0000-0000D90B0000}"/>
    <cellStyle name="Header2 4" xfId="3036" xr:uid="{00000000-0005-0000-0000-0000DA0B0000}"/>
    <cellStyle name="Header2 4 2" xfId="3037" xr:uid="{00000000-0005-0000-0000-0000DB0B0000}"/>
    <cellStyle name="Header2 4 3" xfId="3038" xr:uid="{00000000-0005-0000-0000-0000DC0B0000}"/>
    <cellStyle name="Header2 4 3 2" xfId="3039" xr:uid="{00000000-0005-0000-0000-0000DD0B0000}"/>
    <cellStyle name="Header2 4 4" xfId="3040" xr:uid="{00000000-0005-0000-0000-0000DE0B0000}"/>
    <cellStyle name="Header2 5" xfId="3041" xr:uid="{00000000-0005-0000-0000-0000DF0B0000}"/>
    <cellStyle name="Heading 1 2" xfId="3042" xr:uid="{00000000-0005-0000-0000-0000E00B0000}"/>
    <cellStyle name="Heading 1 2 2" xfId="3043" xr:uid="{00000000-0005-0000-0000-0000E10B0000}"/>
    <cellStyle name="Heading 1 2 3" xfId="3044" xr:uid="{00000000-0005-0000-0000-0000E20B0000}"/>
    <cellStyle name="Heading 1 2 4" xfId="3045" xr:uid="{00000000-0005-0000-0000-0000E30B0000}"/>
    <cellStyle name="Heading 1 2 5" xfId="3046" xr:uid="{00000000-0005-0000-0000-0000E40B0000}"/>
    <cellStyle name="Heading 1 2 6" xfId="3047" xr:uid="{00000000-0005-0000-0000-0000E50B0000}"/>
    <cellStyle name="Heading 1 3" xfId="3048" xr:uid="{00000000-0005-0000-0000-0000E60B0000}"/>
    <cellStyle name="Heading 1 3 2" xfId="3049" xr:uid="{00000000-0005-0000-0000-0000E70B0000}"/>
    <cellStyle name="Heading 1 4" xfId="3050" xr:uid="{00000000-0005-0000-0000-0000E80B0000}"/>
    <cellStyle name="Heading 1 4 2" xfId="3051" xr:uid="{00000000-0005-0000-0000-0000E90B0000}"/>
    <cellStyle name="Heading 1 4 2 2" xfId="3052" xr:uid="{00000000-0005-0000-0000-0000EA0B0000}"/>
    <cellStyle name="Heading 1 4 3" xfId="3053" xr:uid="{00000000-0005-0000-0000-0000EB0B0000}"/>
    <cellStyle name="Heading 1 5" xfId="3054" xr:uid="{00000000-0005-0000-0000-0000EC0B0000}"/>
    <cellStyle name="Heading 1 6" xfId="3055" xr:uid="{00000000-0005-0000-0000-0000ED0B0000}"/>
    <cellStyle name="Heading 1 7" xfId="3056" xr:uid="{00000000-0005-0000-0000-0000EE0B0000}"/>
    <cellStyle name="Heading 1 8" xfId="3057" xr:uid="{00000000-0005-0000-0000-0000EF0B0000}"/>
    <cellStyle name="Heading 2 2" xfId="3058" xr:uid="{00000000-0005-0000-0000-0000F00B0000}"/>
    <cellStyle name="Heading 2 2 2" xfId="3059" xr:uid="{00000000-0005-0000-0000-0000F10B0000}"/>
    <cellStyle name="Heading 2 2 3" xfId="3060" xr:uid="{00000000-0005-0000-0000-0000F20B0000}"/>
    <cellStyle name="Heading 2 2 4" xfId="3061" xr:uid="{00000000-0005-0000-0000-0000F30B0000}"/>
    <cellStyle name="Heading 2 2 5" xfId="3062" xr:uid="{00000000-0005-0000-0000-0000F40B0000}"/>
    <cellStyle name="Heading 2 2 5 2" xfId="3063" xr:uid="{00000000-0005-0000-0000-0000F50B0000}"/>
    <cellStyle name="Heading 2 2 6" xfId="3064" xr:uid="{00000000-0005-0000-0000-0000F60B0000}"/>
    <cellStyle name="Heading 2 2 7" xfId="3065" xr:uid="{00000000-0005-0000-0000-0000F70B0000}"/>
    <cellStyle name="Heading 2 2 8" xfId="3066" xr:uid="{00000000-0005-0000-0000-0000F80B0000}"/>
    <cellStyle name="Heading 2 3" xfId="3067" xr:uid="{00000000-0005-0000-0000-0000F90B0000}"/>
    <cellStyle name="Heading 2 3 2" xfId="3068" xr:uid="{00000000-0005-0000-0000-0000FA0B0000}"/>
    <cellStyle name="Heading 2 4" xfId="3069" xr:uid="{00000000-0005-0000-0000-0000FB0B0000}"/>
    <cellStyle name="Heading 2 4 2" xfId="3070" xr:uid="{00000000-0005-0000-0000-0000FC0B0000}"/>
    <cellStyle name="Heading 2 4 2 2" xfId="3071" xr:uid="{00000000-0005-0000-0000-0000FD0B0000}"/>
    <cellStyle name="Heading 2 4 3" xfId="3072" xr:uid="{00000000-0005-0000-0000-0000FE0B0000}"/>
    <cellStyle name="Heading 2 5" xfId="3073" xr:uid="{00000000-0005-0000-0000-0000FF0B0000}"/>
    <cellStyle name="Heading 2 6" xfId="3074" xr:uid="{00000000-0005-0000-0000-0000000C0000}"/>
    <cellStyle name="Heading 2 7" xfId="3075" xr:uid="{00000000-0005-0000-0000-0000010C0000}"/>
    <cellStyle name="Heading 2 8" xfId="3076" xr:uid="{00000000-0005-0000-0000-0000020C0000}"/>
    <cellStyle name="Heading 3 2" xfId="3077" xr:uid="{00000000-0005-0000-0000-0000030C0000}"/>
    <cellStyle name="Heading 3 2 2" xfId="3078" xr:uid="{00000000-0005-0000-0000-0000040C0000}"/>
    <cellStyle name="Heading 3 2 3" xfId="3079" xr:uid="{00000000-0005-0000-0000-0000050C0000}"/>
    <cellStyle name="Heading 3 2 4" xfId="3080" xr:uid="{00000000-0005-0000-0000-0000060C0000}"/>
    <cellStyle name="Heading 3 2 5" xfId="3081" xr:uid="{00000000-0005-0000-0000-0000070C0000}"/>
    <cellStyle name="Heading 3 3" xfId="3082" xr:uid="{00000000-0005-0000-0000-0000080C0000}"/>
    <cellStyle name="Heading 3 4" xfId="3083" xr:uid="{00000000-0005-0000-0000-0000090C0000}"/>
    <cellStyle name="Heading 3 5" xfId="3084" xr:uid="{00000000-0005-0000-0000-00000A0C0000}"/>
    <cellStyle name="Heading 3 6" xfId="3085" xr:uid="{00000000-0005-0000-0000-00000B0C0000}"/>
    <cellStyle name="Heading 4 2" xfId="3086" xr:uid="{00000000-0005-0000-0000-00000C0C0000}"/>
    <cellStyle name="Heading 4 2 2" xfId="3087" xr:uid="{00000000-0005-0000-0000-00000D0C0000}"/>
    <cellStyle name="Heading 4 2 3" xfId="3088" xr:uid="{00000000-0005-0000-0000-00000E0C0000}"/>
    <cellStyle name="Heading 4 2 4" xfId="3089" xr:uid="{00000000-0005-0000-0000-00000F0C0000}"/>
    <cellStyle name="Heading 4 2 5" xfId="3090" xr:uid="{00000000-0005-0000-0000-0000100C0000}"/>
    <cellStyle name="Heading 4 3" xfId="3091" xr:uid="{00000000-0005-0000-0000-0000110C0000}"/>
    <cellStyle name="Heading 4 4" xfId="3092" xr:uid="{00000000-0005-0000-0000-0000120C0000}"/>
    <cellStyle name="Heading 4 5" xfId="3093" xr:uid="{00000000-0005-0000-0000-0000130C0000}"/>
    <cellStyle name="Heading 4 6" xfId="3094" xr:uid="{00000000-0005-0000-0000-0000140C0000}"/>
    <cellStyle name="HEADING1" xfId="3095" xr:uid="{00000000-0005-0000-0000-0000150C0000}"/>
    <cellStyle name="HEADING1 2" xfId="3096" xr:uid="{00000000-0005-0000-0000-0000160C0000}"/>
    <cellStyle name="HEADING1 3" xfId="3097" xr:uid="{00000000-0005-0000-0000-0000170C0000}"/>
    <cellStyle name="HEADING2" xfId="3098" xr:uid="{00000000-0005-0000-0000-0000180C0000}"/>
    <cellStyle name="HEADING2 2" xfId="3099" xr:uid="{00000000-0005-0000-0000-0000190C0000}"/>
    <cellStyle name="HEADING2 2 2" xfId="3100" xr:uid="{00000000-0005-0000-0000-00001A0C0000}"/>
    <cellStyle name="HEADING2 2 2 2" xfId="3101" xr:uid="{00000000-0005-0000-0000-00001B0C0000}"/>
    <cellStyle name="HEADING2 2 3" xfId="3102" xr:uid="{00000000-0005-0000-0000-00001C0C0000}"/>
    <cellStyle name="HEADING2 2 4" xfId="3103" xr:uid="{00000000-0005-0000-0000-00001D0C0000}"/>
    <cellStyle name="HEADING2 3" xfId="3104" xr:uid="{00000000-0005-0000-0000-00001E0C0000}"/>
    <cellStyle name="HEADING2 3 2" xfId="3105" xr:uid="{00000000-0005-0000-0000-00001F0C0000}"/>
    <cellStyle name="HEADING2_1" xfId="3106" xr:uid="{00000000-0005-0000-0000-0000200C0000}"/>
    <cellStyle name="Hyperlink 2" xfId="3107" xr:uid="{00000000-0005-0000-0000-0000210C0000}"/>
    <cellStyle name="Hyperlink 2 2" xfId="3108" xr:uid="{00000000-0005-0000-0000-0000220C0000}"/>
    <cellStyle name="Hyperlink 2 3" xfId="3109" xr:uid="{00000000-0005-0000-0000-0000230C0000}"/>
    <cellStyle name="Hyperlink 3" xfId="3110" xr:uid="{00000000-0005-0000-0000-0000240C0000}"/>
    <cellStyle name="Hyperlink 3 2" xfId="3111" xr:uid="{00000000-0005-0000-0000-0000250C0000}"/>
    <cellStyle name="Hyperlink seguido_NFGC_SPE_1995_2003" xfId="3112" xr:uid="{00000000-0005-0000-0000-0000260C0000}"/>
    <cellStyle name="imf-zero decimal" xfId="3113" xr:uid="{00000000-0005-0000-0000-0000270C0000}"/>
    <cellStyle name="Input [yellow]" xfId="3114" xr:uid="{00000000-0005-0000-0000-0000280C0000}"/>
    <cellStyle name="Input [yellow] 2" xfId="3115" xr:uid="{00000000-0005-0000-0000-0000290C0000}"/>
    <cellStyle name="Input [yellow] 2 2" xfId="3116" xr:uid="{00000000-0005-0000-0000-00002A0C0000}"/>
    <cellStyle name="Input [yellow] 2 2 2" xfId="3117" xr:uid="{00000000-0005-0000-0000-00002B0C0000}"/>
    <cellStyle name="Input [yellow] 2 3" xfId="3118" xr:uid="{00000000-0005-0000-0000-00002C0C0000}"/>
    <cellStyle name="Input [yellow] 3" xfId="3119" xr:uid="{00000000-0005-0000-0000-00002D0C0000}"/>
    <cellStyle name="Input [yellow] 3 2" xfId="3120" xr:uid="{00000000-0005-0000-0000-00002E0C0000}"/>
    <cellStyle name="Input [yellow] 4" xfId="3121" xr:uid="{00000000-0005-0000-0000-00002F0C0000}"/>
    <cellStyle name="Input [yellow]_1" xfId="3122" xr:uid="{00000000-0005-0000-0000-0000300C0000}"/>
    <cellStyle name="Input 10" xfId="3123" xr:uid="{00000000-0005-0000-0000-0000310C0000}"/>
    <cellStyle name="Input 10 2" xfId="3124" xr:uid="{00000000-0005-0000-0000-0000320C0000}"/>
    <cellStyle name="Input 10 3" xfId="3125" xr:uid="{00000000-0005-0000-0000-0000330C0000}"/>
    <cellStyle name="Input 2" xfId="3126" xr:uid="{00000000-0005-0000-0000-0000340C0000}"/>
    <cellStyle name="Input 2 2" xfId="3127" xr:uid="{00000000-0005-0000-0000-0000350C0000}"/>
    <cellStyle name="Input 2 2 2" xfId="3128" xr:uid="{00000000-0005-0000-0000-0000360C0000}"/>
    <cellStyle name="Input 2 2 2 2" xfId="3129" xr:uid="{00000000-0005-0000-0000-0000370C0000}"/>
    <cellStyle name="Input 2 2 2 2 2" xfId="3130" xr:uid="{00000000-0005-0000-0000-0000380C0000}"/>
    <cellStyle name="Input 2 2 2 2 3" xfId="3131" xr:uid="{00000000-0005-0000-0000-0000390C0000}"/>
    <cellStyle name="Input 2 2 2 2 4" xfId="3132" xr:uid="{00000000-0005-0000-0000-00003A0C0000}"/>
    <cellStyle name="Input 2 2 2 2 5" xfId="3133" xr:uid="{00000000-0005-0000-0000-00003B0C0000}"/>
    <cellStyle name="Input 2 2 2 3" xfId="3134" xr:uid="{00000000-0005-0000-0000-00003C0C0000}"/>
    <cellStyle name="Input 2 2 2 4" xfId="3135" xr:uid="{00000000-0005-0000-0000-00003D0C0000}"/>
    <cellStyle name="Input 2 2 2 5" xfId="3136" xr:uid="{00000000-0005-0000-0000-00003E0C0000}"/>
    <cellStyle name="Input 2 2 2 6" xfId="3137" xr:uid="{00000000-0005-0000-0000-00003F0C0000}"/>
    <cellStyle name="Input 2 2 3" xfId="3138" xr:uid="{00000000-0005-0000-0000-0000400C0000}"/>
    <cellStyle name="Input 2 2 3 2" xfId="3139" xr:uid="{00000000-0005-0000-0000-0000410C0000}"/>
    <cellStyle name="Input 2 2 3 3" xfId="3140" xr:uid="{00000000-0005-0000-0000-0000420C0000}"/>
    <cellStyle name="Input 2 2 3 4" xfId="3141" xr:uid="{00000000-0005-0000-0000-0000430C0000}"/>
    <cellStyle name="Input 2 2 3 5" xfId="3142" xr:uid="{00000000-0005-0000-0000-0000440C0000}"/>
    <cellStyle name="Input 2 2 4" xfId="3143" xr:uid="{00000000-0005-0000-0000-0000450C0000}"/>
    <cellStyle name="Input 2 2 5" xfId="3144" xr:uid="{00000000-0005-0000-0000-0000460C0000}"/>
    <cellStyle name="Input 2 2 6" xfId="3145" xr:uid="{00000000-0005-0000-0000-0000470C0000}"/>
    <cellStyle name="Input 2 2 7" xfId="3146" xr:uid="{00000000-0005-0000-0000-0000480C0000}"/>
    <cellStyle name="Input 2 3" xfId="3147" xr:uid="{00000000-0005-0000-0000-0000490C0000}"/>
    <cellStyle name="Input 2 4" xfId="3148" xr:uid="{00000000-0005-0000-0000-00004A0C0000}"/>
    <cellStyle name="Input 2 4 2" xfId="3149" xr:uid="{00000000-0005-0000-0000-00004B0C0000}"/>
    <cellStyle name="Input 2 5" xfId="3150" xr:uid="{00000000-0005-0000-0000-00004C0C0000}"/>
    <cellStyle name="Input 3" xfId="3151" xr:uid="{00000000-0005-0000-0000-00004D0C0000}"/>
    <cellStyle name="Input 3 2" xfId="3152" xr:uid="{00000000-0005-0000-0000-00004E0C0000}"/>
    <cellStyle name="Input 3 2 2" xfId="3153" xr:uid="{00000000-0005-0000-0000-00004F0C0000}"/>
    <cellStyle name="Input 3 2 2 2" xfId="3154" xr:uid="{00000000-0005-0000-0000-0000500C0000}"/>
    <cellStyle name="Input 3 2 2 3" xfId="3155" xr:uid="{00000000-0005-0000-0000-0000510C0000}"/>
    <cellStyle name="Input 3 2 2 4" xfId="3156" xr:uid="{00000000-0005-0000-0000-0000520C0000}"/>
    <cellStyle name="Input 3 2 2 5" xfId="3157" xr:uid="{00000000-0005-0000-0000-0000530C0000}"/>
    <cellStyle name="Input 3 2 3" xfId="3158" xr:uid="{00000000-0005-0000-0000-0000540C0000}"/>
    <cellStyle name="Input 3 2 4" xfId="3159" xr:uid="{00000000-0005-0000-0000-0000550C0000}"/>
    <cellStyle name="Input 3 2 5" xfId="3160" xr:uid="{00000000-0005-0000-0000-0000560C0000}"/>
    <cellStyle name="Input 3 2 6" xfId="3161" xr:uid="{00000000-0005-0000-0000-0000570C0000}"/>
    <cellStyle name="Input 3 3" xfId="3162" xr:uid="{00000000-0005-0000-0000-0000580C0000}"/>
    <cellStyle name="Input 3 3 2" xfId="3163" xr:uid="{00000000-0005-0000-0000-0000590C0000}"/>
    <cellStyle name="Input 3 3 3" xfId="3164" xr:uid="{00000000-0005-0000-0000-00005A0C0000}"/>
    <cellStyle name="Input 3 3 4" xfId="3165" xr:uid="{00000000-0005-0000-0000-00005B0C0000}"/>
    <cellStyle name="Input 3 3 5" xfId="3166" xr:uid="{00000000-0005-0000-0000-00005C0C0000}"/>
    <cellStyle name="Input 3 3 6" xfId="3167" xr:uid="{00000000-0005-0000-0000-00005D0C0000}"/>
    <cellStyle name="Input 3 4" xfId="3168" xr:uid="{00000000-0005-0000-0000-00005E0C0000}"/>
    <cellStyle name="Input 3 5" xfId="3169" xr:uid="{00000000-0005-0000-0000-00005F0C0000}"/>
    <cellStyle name="Input 3 6" xfId="3170" xr:uid="{00000000-0005-0000-0000-0000600C0000}"/>
    <cellStyle name="Input 3 7" xfId="3171" xr:uid="{00000000-0005-0000-0000-0000610C0000}"/>
    <cellStyle name="Input 4" xfId="3172" xr:uid="{00000000-0005-0000-0000-0000620C0000}"/>
    <cellStyle name="Input 4 2" xfId="3173" xr:uid="{00000000-0005-0000-0000-0000630C0000}"/>
    <cellStyle name="Input 4 2 2" xfId="3174" xr:uid="{00000000-0005-0000-0000-0000640C0000}"/>
    <cellStyle name="Input 4 2 2 2" xfId="3175" xr:uid="{00000000-0005-0000-0000-0000650C0000}"/>
    <cellStyle name="Input 4 2 2 3" xfId="3176" xr:uid="{00000000-0005-0000-0000-0000660C0000}"/>
    <cellStyle name="Input 4 2 2 4" xfId="3177" xr:uid="{00000000-0005-0000-0000-0000670C0000}"/>
    <cellStyle name="Input 4 2 2 5" xfId="3178" xr:uid="{00000000-0005-0000-0000-0000680C0000}"/>
    <cellStyle name="Input 4 2 3" xfId="3179" xr:uid="{00000000-0005-0000-0000-0000690C0000}"/>
    <cellStyle name="Input 4 2 4" xfId="3180" xr:uid="{00000000-0005-0000-0000-00006A0C0000}"/>
    <cellStyle name="Input 4 2 5" xfId="3181" xr:uid="{00000000-0005-0000-0000-00006B0C0000}"/>
    <cellStyle name="Input 4 2 6" xfId="3182" xr:uid="{00000000-0005-0000-0000-00006C0C0000}"/>
    <cellStyle name="Input 4 3" xfId="3183" xr:uid="{00000000-0005-0000-0000-00006D0C0000}"/>
    <cellStyle name="Input 4 3 2" xfId="3184" xr:uid="{00000000-0005-0000-0000-00006E0C0000}"/>
    <cellStyle name="Input 4 3 3" xfId="3185" xr:uid="{00000000-0005-0000-0000-00006F0C0000}"/>
    <cellStyle name="Input 4 3 4" xfId="3186" xr:uid="{00000000-0005-0000-0000-0000700C0000}"/>
    <cellStyle name="Input 4 3 5" xfId="3187" xr:uid="{00000000-0005-0000-0000-0000710C0000}"/>
    <cellStyle name="Input 4 3 6" xfId="3188" xr:uid="{00000000-0005-0000-0000-0000720C0000}"/>
    <cellStyle name="Input 4 4" xfId="3189" xr:uid="{00000000-0005-0000-0000-0000730C0000}"/>
    <cellStyle name="Input 4 5" xfId="3190" xr:uid="{00000000-0005-0000-0000-0000740C0000}"/>
    <cellStyle name="Input 4 6" xfId="3191" xr:uid="{00000000-0005-0000-0000-0000750C0000}"/>
    <cellStyle name="Input 4 7" xfId="3192" xr:uid="{00000000-0005-0000-0000-0000760C0000}"/>
    <cellStyle name="Input 5" xfId="3193" xr:uid="{00000000-0005-0000-0000-0000770C0000}"/>
    <cellStyle name="Input 5 2" xfId="3194" xr:uid="{00000000-0005-0000-0000-0000780C0000}"/>
    <cellStyle name="Input 5 2 2" xfId="3195" xr:uid="{00000000-0005-0000-0000-0000790C0000}"/>
    <cellStyle name="Input 5 2 2 2" xfId="3196" xr:uid="{00000000-0005-0000-0000-00007A0C0000}"/>
    <cellStyle name="Input 5 2 2 3" xfId="3197" xr:uid="{00000000-0005-0000-0000-00007B0C0000}"/>
    <cellStyle name="Input 5 2 2 4" xfId="3198" xr:uid="{00000000-0005-0000-0000-00007C0C0000}"/>
    <cellStyle name="Input 5 2 2 5" xfId="3199" xr:uid="{00000000-0005-0000-0000-00007D0C0000}"/>
    <cellStyle name="Input 5 2 3" xfId="3200" xr:uid="{00000000-0005-0000-0000-00007E0C0000}"/>
    <cellStyle name="Input 5 2 4" xfId="3201" xr:uid="{00000000-0005-0000-0000-00007F0C0000}"/>
    <cellStyle name="Input 5 2 5" xfId="3202" xr:uid="{00000000-0005-0000-0000-0000800C0000}"/>
    <cellStyle name="Input 5 2 6" xfId="3203" xr:uid="{00000000-0005-0000-0000-0000810C0000}"/>
    <cellStyle name="Input 5 3" xfId="3204" xr:uid="{00000000-0005-0000-0000-0000820C0000}"/>
    <cellStyle name="Input 5 3 2" xfId="3205" xr:uid="{00000000-0005-0000-0000-0000830C0000}"/>
    <cellStyle name="Input 5 3 3" xfId="3206" xr:uid="{00000000-0005-0000-0000-0000840C0000}"/>
    <cellStyle name="Input 5 3 4" xfId="3207" xr:uid="{00000000-0005-0000-0000-0000850C0000}"/>
    <cellStyle name="Input 5 3 5" xfId="3208" xr:uid="{00000000-0005-0000-0000-0000860C0000}"/>
    <cellStyle name="Input 5 4" xfId="3209" xr:uid="{00000000-0005-0000-0000-0000870C0000}"/>
    <cellStyle name="Input 5 5" xfId="3210" xr:uid="{00000000-0005-0000-0000-0000880C0000}"/>
    <cellStyle name="Input 5 6" xfId="3211" xr:uid="{00000000-0005-0000-0000-0000890C0000}"/>
    <cellStyle name="Input 5 7" xfId="3212" xr:uid="{00000000-0005-0000-0000-00008A0C0000}"/>
    <cellStyle name="Input 6" xfId="3213" xr:uid="{00000000-0005-0000-0000-00008B0C0000}"/>
    <cellStyle name="Input 6 2" xfId="3214" xr:uid="{00000000-0005-0000-0000-00008C0C0000}"/>
    <cellStyle name="Input 6 2 2" xfId="3215" xr:uid="{00000000-0005-0000-0000-00008D0C0000}"/>
    <cellStyle name="Input 6 2 2 2" xfId="3216" xr:uid="{00000000-0005-0000-0000-00008E0C0000}"/>
    <cellStyle name="Input 6 2 2 3" xfId="3217" xr:uid="{00000000-0005-0000-0000-00008F0C0000}"/>
    <cellStyle name="Input 6 2 2 4" xfId="3218" xr:uid="{00000000-0005-0000-0000-0000900C0000}"/>
    <cellStyle name="Input 6 2 2 5" xfId="3219" xr:uid="{00000000-0005-0000-0000-0000910C0000}"/>
    <cellStyle name="Input 6 2 3" xfId="3220" xr:uid="{00000000-0005-0000-0000-0000920C0000}"/>
    <cellStyle name="Input 6 2 4" xfId="3221" xr:uid="{00000000-0005-0000-0000-0000930C0000}"/>
    <cellStyle name="Input 6 2 5" xfId="3222" xr:uid="{00000000-0005-0000-0000-0000940C0000}"/>
    <cellStyle name="Input 6 2 6" xfId="3223" xr:uid="{00000000-0005-0000-0000-0000950C0000}"/>
    <cellStyle name="Input 6 3" xfId="3224" xr:uid="{00000000-0005-0000-0000-0000960C0000}"/>
    <cellStyle name="Input 6 3 2" xfId="3225" xr:uid="{00000000-0005-0000-0000-0000970C0000}"/>
    <cellStyle name="Input 6 3 3" xfId="3226" xr:uid="{00000000-0005-0000-0000-0000980C0000}"/>
    <cellStyle name="Input 6 3 4" xfId="3227" xr:uid="{00000000-0005-0000-0000-0000990C0000}"/>
    <cellStyle name="Input 6 3 5" xfId="3228" xr:uid="{00000000-0005-0000-0000-00009A0C0000}"/>
    <cellStyle name="Input 6 4" xfId="3229" xr:uid="{00000000-0005-0000-0000-00009B0C0000}"/>
    <cellStyle name="Input 6 5" xfId="3230" xr:uid="{00000000-0005-0000-0000-00009C0C0000}"/>
    <cellStyle name="Input 6 6" xfId="3231" xr:uid="{00000000-0005-0000-0000-00009D0C0000}"/>
    <cellStyle name="Input 6 7" xfId="3232" xr:uid="{00000000-0005-0000-0000-00009E0C0000}"/>
    <cellStyle name="Input 7" xfId="3233" xr:uid="{00000000-0005-0000-0000-00009F0C0000}"/>
    <cellStyle name="Input 7 2" xfId="3234" xr:uid="{00000000-0005-0000-0000-0000A00C0000}"/>
    <cellStyle name="Input 7 2 2" xfId="3235" xr:uid="{00000000-0005-0000-0000-0000A10C0000}"/>
    <cellStyle name="Input 7 2 2 2" xfId="3236" xr:uid="{00000000-0005-0000-0000-0000A20C0000}"/>
    <cellStyle name="Input 7 2 2 3" xfId="3237" xr:uid="{00000000-0005-0000-0000-0000A30C0000}"/>
    <cellStyle name="Input 7 2 2 4" xfId="3238" xr:uid="{00000000-0005-0000-0000-0000A40C0000}"/>
    <cellStyle name="Input 7 2 2 5" xfId="3239" xr:uid="{00000000-0005-0000-0000-0000A50C0000}"/>
    <cellStyle name="Input 7 2 3" xfId="3240" xr:uid="{00000000-0005-0000-0000-0000A60C0000}"/>
    <cellStyle name="Input 7 2 4" xfId="3241" xr:uid="{00000000-0005-0000-0000-0000A70C0000}"/>
    <cellStyle name="Input 7 2 5" xfId="3242" xr:uid="{00000000-0005-0000-0000-0000A80C0000}"/>
    <cellStyle name="Input 7 2 6" xfId="3243" xr:uid="{00000000-0005-0000-0000-0000A90C0000}"/>
    <cellStyle name="Input 7 3" xfId="3244" xr:uid="{00000000-0005-0000-0000-0000AA0C0000}"/>
    <cellStyle name="Input 7 3 2" xfId="3245" xr:uid="{00000000-0005-0000-0000-0000AB0C0000}"/>
    <cellStyle name="Input 7 3 3" xfId="3246" xr:uid="{00000000-0005-0000-0000-0000AC0C0000}"/>
    <cellStyle name="Input 7 3 4" xfId="3247" xr:uid="{00000000-0005-0000-0000-0000AD0C0000}"/>
    <cellStyle name="Input 7 3 5" xfId="3248" xr:uid="{00000000-0005-0000-0000-0000AE0C0000}"/>
    <cellStyle name="Input 7 4" xfId="3249" xr:uid="{00000000-0005-0000-0000-0000AF0C0000}"/>
    <cellStyle name="Input 7 5" xfId="3250" xr:uid="{00000000-0005-0000-0000-0000B00C0000}"/>
    <cellStyle name="Input 7 6" xfId="3251" xr:uid="{00000000-0005-0000-0000-0000B10C0000}"/>
    <cellStyle name="Input 7 7" xfId="3252" xr:uid="{00000000-0005-0000-0000-0000B20C0000}"/>
    <cellStyle name="Input 8" xfId="3253" xr:uid="{00000000-0005-0000-0000-0000B30C0000}"/>
    <cellStyle name="Input 8 2" xfId="3254" xr:uid="{00000000-0005-0000-0000-0000B40C0000}"/>
    <cellStyle name="Input 8 2 2" xfId="3255" xr:uid="{00000000-0005-0000-0000-0000B50C0000}"/>
    <cellStyle name="Input 8 2 2 2" xfId="3256" xr:uid="{00000000-0005-0000-0000-0000B60C0000}"/>
    <cellStyle name="Input 8 2 2 3" xfId="3257" xr:uid="{00000000-0005-0000-0000-0000B70C0000}"/>
    <cellStyle name="Input 8 2 2 4" xfId="3258" xr:uid="{00000000-0005-0000-0000-0000B80C0000}"/>
    <cellStyle name="Input 8 2 2 5" xfId="3259" xr:uid="{00000000-0005-0000-0000-0000B90C0000}"/>
    <cellStyle name="Input 8 2 3" xfId="3260" xr:uid="{00000000-0005-0000-0000-0000BA0C0000}"/>
    <cellStyle name="Input 8 2 4" xfId="3261" xr:uid="{00000000-0005-0000-0000-0000BB0C0000}"/>
    <cellStyle name="Input 8 2 5" xfId="3262" xr:uid="{00000000-0005-0000-0000-0000BC0C0000}"/>
    <cellStyle name="Input 8 2 6" xfId="3263" xr:uid="{00000000-0005-0000-0000-0000BD0C0000}"/>
    <cellStyle name="Input 8 3" xfId="3264" xr:uid="{00000000-0005-0000-0000-0000BE0C0000}"/>
    <cellStyle name="Input 8 3 2" xfId="3265" xr:uid="{00000000-0005-0000-0000-0000BF0C0000}"/>
    <cellStyle name="Input 8 3 3" xfId="3266" xr:uid="{00000000-0005-0000-0000-0000C00C0000}"/>
    <cellStyle name="Input 8 3 4" xfId="3267" xr:uid="{00000000-0005-0000-0000-0000C10C0000}"/>
    <cellStyle name="Input 8 3 5" xfId="3268" xr:uid="{00000000-0005-0000-0000-0000C20C0000}"/>
    <cellStyle name="Input 8 4" xfId="3269" xr:uid="{00000000-0005-0000-0000-0000C30C0000}"/>
    <cellStyle name="Input 8 5" xfId="3270" xr:uid="{00000000-0005-0000-0000-0000C40C0000}"/>
    <cellStyle name="Input 8 6" xfId="3271" xr:uid="{00000000-0005-0000-0000-0000C50C0000}"/>
    <cellStyle name="Input 8 7" xfId="3272" xr:uid="{00000000-0005-0000-0000-0000C60C0000}"/>
    <cellStyle name="Input 9" xfId="3273" xr:uid="{00000000-0005-0000-0000-0000C70C0000}"/>
    <cellStyle name="Input 9 2" xfId="3274" xr:uid="{00000000-0005-0000-0000-0000C80C0000}"/>
    <cellStyle name="Input 9 2 2" xfId="3275" xr:uid="{00000000-0005-0000-0000-0000C90C0000}"/>
    <cellStyle name="Input 9 2 2 2" xfId="3276" xr:uid="{00000000-0005-0000-0000-0000CA0C0000}"/>
    <cellStyle name="Input 9 2 2 3" xfId="3277" xr:uid="{00000000-0005-0000-0000-0000CB0C0000}"/>
    <cellStyle name="Input 9 2 3" xfId="3278" xr:uid="{00000000-0005-0000-0000-0000CC0C0000}"/>
    <cellStyle name="Input 9 2 4" xfId="3279" xr:uid="{00000000-0005-0000-0000-0000CD0C0000}"/>
    <cellStyle name="Input 9 2 5" xfId="3280" xr:uid="{00000000-0005-0000-0000-0000CE0C0000}"/>
    <cellStyle name="Input 9 2 6" xfId="3281" xr:uid="{00000000-0005-0000-0000-0000CF0C0000}"/>
    <cellStyle name="Input 9 3" xfId="3282" xr:uid="{00000000-0005-0000-0000-0000D00C0000}"/>
    <cellStyle name="Input 9 4" xfId="3283" xr:uid="{00000000-0005-0000-0000-0000D10C0000}"/>
    <cellStyle name="Input 9 5" xfId="3284" xr:uid="{00000000-0005-0000-0000-0000D20C0000}"/>
    <cellStyle name="Input 9 6" xfId="3285" xr:uid="{00000000-0005-0000-0000-0000D30C0000}"/>
    <cellStyle name="Link Currency (0)" xfId="3286" xr:uid="{00000000-0005-0000-0000-0000D40C0000}"/>
    <cellStyle name="Link Currency (0) 2" xfId="3287" xr:uid="{00000000-0005-0000-0000-0000D50C0000}"/>
    <cellStyle name="Link Currency (0) 2 2" xfId="3288" xr:uid="{00000000-0005-0000-0000-0000D60C0000}"/>
    <cellStyle name="Link Currency (0) 2 2 2" xfId="3289" xr:uid="{00000000-0005-0000-0000-0000D70C0000}"/>
    <cellStyle name="Link Currency (0) 3" xfId="3290" xr:uid="{00000000-0005-0000-0000-0000D80C0000}"/>
    <cellStyle name="Link Currency (0) 4" xfId="3291" xr:uid="{00000000-0005-0000-0000-0000D90C0000}"/>
    <cellStyle name="Link Currency (2)" xfId="3292" xr:uid="{00000000-0005-0000-0000-0000DA0C0000}"/>
    <cellStyle name="Link Currency (2) 2" xfId="3293" xr:uid="{00000000-0005-0000-0000-0000DB0C0000}"/>
    <cellStyle name="Link Currency (2) 2 2" xfId="3294" xr:uid="{00000000-0005-0000-0000-0000DC0C0000}"/>
    <cellStyle name="Link Currency (2) 2 2 2" xfId="3295" xr:uid="{00000000-0005-0000-0000-0000DD0C0000}"/>
    <cellStyle name="Link Currency (2) 3" xfId="3296" xr:uid="{00000000-0005-0000-0000-0000DE0C0000}"/>
    <cellStyle name="Link Currency (2) 4" xfId="3297" xr:uid="{00000000-0005-0000-0000-0000DF0C0000}"/>
    <cellStyle name="Link Units (0)" xfId="3298" xr:uid="{00000000-0005-0000-0000-0000E00C0000}"/>
    <cellStyle name="Link Units (0) 2" xfId="3299" xr:uid="{00000000-0005-0000-0000-0000E10C0000}"/>
    <cellStyle name="Link Units (0) 2 2" xfId="3300" xr:uid="{00000000-0005-0000-0000-0000E20C0000}"/>
    <cellStyle name="Link Units (0) 2 2 2" xfId="3301" xr:uid="{00000000-0005-0000-0000-0000E30C0000}"/>
    <cellStyle name="Link Units (0) 3" xfId="3302" xr:uid="{00000000-0005-0000-0000-0000E40C0000}"/>
    <cellStyle name="Link Units (0) 4" xfId="3303" xr:uid="{00000000-0005-0000-0000-0000E50C0000}"/>
    <cellStyle name="Link Units (1)" xfId="3304" xr:uid="{00000000-0005-0000-0000-0000E60C0000}"/>
    <cellStyle name="Link Units (1) 2" xfId="3305" xr:uid="{00000000-0005-0000-0000-0000E70C0000}"/>
    <cellStyle name="Link Units (1) 2 2" xfId="3306" xr:uid="{00000000-0005-0000-0000-0000E80C0000}"/>
    <cellStyle name="Link Units (1) 2 2 2" xfId="3307" xr:uid="{00000000-0005-0000-0000-0000E90C0000}"/>
    <cellStyle name="Link Units (1) 3" xfId="3308" xr:uid="{00000000-0005-0000-0000-0000EA0C0000}"/>
    <cellStyle name="Link Units (1) 4" xfId="3309" xr:uid="{00000000-0005-0000-0000-0000EB0C0000}"/>
    <cellStyle name="Link Units (2)" xfId="3310" xr:uid="{00000000-0005-0000-0000-0000EC0C0000}"/>
    <cellStyle name="Link Units (2) 2" xfId="3311" xr:uid="{00000000-0005-0000-0000-0000ED0C0000}"/>
    <cellStyle name="Link Units (2) 2 2" xfId="3312" xr:uid="{00000000-0005-0000-0000-0000EE0C0000}"/>
    <cellStyle name="Link Units (2) 2 2 2" xfId="3313" xr:uid="{00000000-0005-0000-0000-0000EF0C0000}"/>
    <cellStyle name="Link Units (2) 3" xfId="3314" xr:uid="{00000000-0005-0000-0000-0000F00C0000}"/>
    <cellStyle name="Link Units (2) 4" xfId="3315" xr:uid="{00000000-0005-0000-0000-0000F10C0000}"/>
    <cellStyle name="Linked Cell 2" xfId="3316" xr:uid="{00000000-0005-0000-0000-0000F20C0000}"/>
    <cellStyle name="Linked Cell 2 2" xfId="3317" xr:uid="{00000000-0005-0000-0000-0000F30C0000}"/>
    <cellStyle name="Linked Cell 2 3" xfId="3318" xr:uid="{00000000-0005-0000-0000-0000F40C0000}"/>
    <cellStyle name="Linked Cell 2 4" xfId="3319" xr:uid="{00000000-0005-0000-0000-0000F50C0000}"/>
    <cellStyle name="Linked Cell 2 5" xfId="3320" xr:uid="{00000000-0005-0000-0000-0000F60C0000}"/>
    <cellStyle name="Linked Cell 3" xfId="3321" xr:uid="{00000000-0005-0000-0000-0000F70C0000}"/>
    <cellStyle name="Linked Cell 4" xfId="3322" xr:uid="{00000000-0005-0000-0000-0000F80C0000}"/>
    <cellStyle name="Linked Cell 5" xfId="3323" xr:uid="{00000000-0005-0000-0000-0000F90C0000}"/>
    <cellStyle name="Linked Cell 6" xfId="3324" xr:uid="{00000000-0005-0000-0000-0000FA0C0000}"/>
    <cellStyle name="Moeda [0]_%PIB" xfId="3325" xr:uid="{00000000-0005-0000-0000-0000FB0C0000}"/>
    <cellStyle name="Moeda_%PIB" xfId="3326" xr:uid="{00000000-0005-0000-0000-0000FC0C0000}"/>
    <cellStyle name="Moeda0" xfId="3327" xr:uid="{00000000-0005-0000-0000-0000FD0C0000}"/>
    <cellStyle name="Monétaire [0]_rwhite" xfId="3328" xr:uid="{00000000-0005-0000-0000-0000FE0C0000}"/>
    <cellStyle name="Monétaire_rwhite" xfId="3329" xr:uid="{00000000-0005-0000-0000-0000FF0C0000}"/>
    <cellStyle name="Neutral 2" xfId="3330" xr:uid="{00000000-0005-0000-0000-0000000D0000}"/>
    <cellStyle name="Neutral 2 2" xfId="3331" xr:uid="{00000000-0005-0000-0000-0000010D0000}"/>
    <cellStyle name="Neutral 2 3" xfId="3332" xr:uid="{00000000-0005-0000-0000-0000020D0000}"/>
    <cellStyle name="Neutral 2 4" xfId="3333" xr:uid="{00000000-0005-0000-0000-0000030D0000}"/>
    <cellStyle name="Neutral 2 5" xfId="3334" xr:uid="{00000000-0005-0000-0000-0000040D0000}"/>
    <cellStyle name="Neutral 3" xfId="3335" xr:uid="{00000000-0005-0000-0000-0000050D0000}"/>
    <cellStyle name="Neutral 4" xfId="3336" xr:uid="{00000000-0005-0000-0000-0000060D0000}"/>
    <cellStyle name="Neutral 5" xfId="3337" xr:uid="{00000000-0005-0000-0000-0000070D0000}"/>
    <cellStyle name="Neutral 6" xfId="3338" xr:uid="{00000000-0005-0000-0000-0000080D0000}"/>
    <cellStyle name="Normal" xfId="0" builtinId="0"/>
    <cellStyle name="Normal - Style1" xfId="3339" xr:uid="{00000000-0005-0000-0000-00000A0D0000}"/>
    <cellStyle name="Normal - Style1 2" xfId="3340" xr:uid="{00000000-0005-0000-0000-00000B0D0000}"/>
    <cellStyle name="Normal - Style1 2 2" xfId="3341" xr:uid="{00000000-0005-0000-0000-00000C0D0000}"/>
    <cellStyle name="Normal - Style1 2 2 2" xfId="3342" xr:uid="{00000000-0005-0000-0000-00000D0D0000}"/>
    <cellStyle name="Normal - Style1 2 3" xfId="3343" xr:uid="{00000000-0005-0000-0000-00000E0D0000}"/>
    <cellStyle name="Normal - Style1 3" xfId="3344" xr:uid="{00000000-0005-0000-0000-00000F0D0000}"/>
    <cellStyle name="Normal - Style1 4" xfId="3345" xr:uid="{00000000-0005-0000-0000-0000100D0000}"/>
    <cellStyle name="Normal 10" xfId="3346" xr:uid="{00000000-0005-0000-0000-0000110D0000}"/>
    <cellStyle name="Normal 10 2" xfId="3347" xr:uid="{00000000-0005-0000-0000-0000120D0000}"/>
    <cellStyle name="Normal 10 2 2" xfId="3348" xr:uid="{00000000-0005-0000-0000-0000130D0000}"/>
    <cellStyle name="Normal 10 2 2 2" xfId="3349" xr:uid="{00000000-0005-0000-0000-0000140D0000}"/>
    <cellStyle name="Normal 10 2 3" xfId="3350" xr:uid="{00000000-0005-0000-0000-0000150D0000}"/>
    <cellStyle name="Normal 10 2 4" xfId="3351" xr:uid="{00000000-0005-0000-0000-0000160D0000}"/>
    <cellStyle name="Normal 10 3" xfId="3352" xr:uid="{00000000-0005-0000-0000-0000170D0000}"/>
    <cellStyle name="Normal 10 3 2" xfId="3353" xr:uid="{00000000-0005-0000-0000-0000180D0000}"/>
    <cellStyle name="Normal 10 3 3" xfId="3354" xr:uid="{00000000-0005-0000-0000-0000190D0000}"/>
    <cellStyle name="Normal 10 4" xfId="3355" xr:uid="{00000000-0005-0000-0000-00001A0D0000}"/>
    <cellStyle name="Normal 10 4 2" xfId="3356" xr:uid="{00000000-0005-0000-0000-00001B0D0000}"/>
    <cellStyle name="Normal 10 4 3" xfId="3357" xr:uid="{00000000-0005-0000-0000-00001C0D0000}"/>
    <cellStyle name="Normal 10 5" xfId="3358" xr:uid="{00000000-0005-0000-0000-00001D0D0000}"/>
    <cellStyle name="Normal 10 5 2" xfId="3359" xr:uid="{00000000-0005-0000-0000-00001E0D0000}"/>
    <cellStyle name="Normal 10 6" xfId="3360" xr:uid="{00000000-0005-0000-0000-00001F0D0000}"/>
    <cellStyle name="Normal 10 7" xfId="3361" xr:uid="{00000000-0005-0000-0000-0000200D0000}"/>
    <cellStyle name="Normal 10 8" xfId="3362" xr:uid="{00000000-0005-0000-0000-0000210D0000}"/>
    <cellStyle name="Normal 10 9" xfId="3363" xr:uid="{00000000-0005-0000-0000-0000220D0000}"/>
    <cellStyle name="Normal 11" xfId="3364" xr:uid="{00000000-0005-0000-0000-0000230D0000}"/>
    <cellStyle name="Normal 11 2" xfId="3365" xr:uid="{00000000-0005-0000-0000-0000240D0000}"/>
    <cellStyle name="Normal 11 2 2" xfId="3366" xr:uid="{00000000-0005-0000-0000-0000250D0000}"/>
    <cellStyle name="Normal 11 3" xfId="3367" xr:uid="{00000000-0005-0000-0000-0000260D0000}"/>
    <cellStyle name="Normal 11 3 2" xfId="3368" xr:uid="{00000000-0005-0000-0000-0000270D0000}"/>
    <cellStyle name="Normal 11 4" xfId="3369" xr:uid="{00000000-0005-0000-0000-0000280D0000}"/>
    <cellStyle name="Normal 11 4 2" xfId="3370" xr:uid="{00000000-0005-0000-0000-0000290D0000}"/>
    <cellStyle name="Normal 11 5" xfId="3371" xr:uid="{00000000-0005-0000-0000-00002A0D0000}"/>
    <cellStyle name="Normal 11 6" xfId="3372" xr:uid="{00000000-0005-0000-0000-00002B0D0000}"/>
    <cellStyle name="Normal 12" xfId="3373" xr:uid="{00000000-0005-0000-0000-00002C0D0000}"/>
    <cellStyle name="Normal 12 2" xfId="3374" xr:uid="{00000000-0005-0000-0000-00002D0D0000}"/>
    <cellStyle name="Normal 12 2 2" xfId="3375" xr:uid="{00000000-0005-0000-0000-00002E0D0000}"/>
    <cellStyle name="Normal 12 3" xfId="3376" xr:uid="{00000000-0005-0000-0000-00002F0D0000}"/>
    <cellStyle name="Normal 12 3 2" xfId="3377" xr:uid="{00000000-0005-0000-0000-0000300D0000}"/>
    <cellStyle name="Normal 12 4" xfId="3378" xr:uid="{00000000-0005-0000-0000-0000310D0000}"/>
    <cellStyle name="Normal 12 4 2" xfId="3379" xr:uid="{00000000-0005-0000-0000-0000320D0000}"/>
    <cellStyle name="Normal 12 5" xfId="3380" xr:uid="{00000000-0005-0000-0000-0000330D0000}"/>
    <cellStyle name="Normal 12 6" xfId="3381" xr:uid="{00000000-0005-0000-0000-0000340D0000}"/>
    <cellStyle name="Normal 13" xfId="3382" xr:uid="{00000000-0005-0000-0000-0000350D0000}"/>
    <cellStyle name="Normal 13 2" xfId="3383" xr:uid="{00000000-0005-0000-0000-0000360D0000}"/>
    <cellStyle name="Normal 13 2 2" xfId="3384" xr:uid="{00000000-0005-0000-0000-0000370D0000}"/>
    <cellStyle name="Normal 13 3" xfId="3385" xr:uid="{00000000-0005-0000-0000-0000380D0000}"/>
    <cellStyle name="Normal 13 3 2" xfId="3386" xr:uid="{00000000-0005-0000-0000-0000390D0000}"/>
    <cellStyle name="Normal 13 4" xfId="3387" xr:uid="{00000000-0005-0000-0000-00003A0D0000}"/>
    <cellStyle name="Normal 13 4 2" xfId="3388" xr:uid="{00000000-0005-0000-0000-00003B0D0000}"/>
    <cellStyle name="Normal 13 5" xfId="3389" xr:uid="{00000000-0005-0000-0000-00003C0D0000}"/>
    <cellStyle name="Normal 14" xfId="3390" xr:uid="{00000000-0005-0000-0000-00003D0D0000}"/>
    <cellStyle name="Normal 14 2" xfId="3391" xr:uid="{00000000-0005-0000-0000-00003E0D0000}"/>
    <cellStyle name="Normal 14 2 2" xfId="3392" xr:uid="{00000000-0005-0000-0000-00003F0D0000}"/>
    <cellStyle name="Normal 14 2 2 2" xfId="3393" xr:uid="{00000000-0005-0000-0000-0000400D0000}"/>
    <cellStyle name="Normal 14 2 2 2 2" xfId="3394" xr:uid="{00000000-0005-0000-0000-0000410D0000}"/>
    <cellStyle name="Normal 14 2 2 2 2 2" xfId="3395" xr:uid="{00000000-0005-0000-0000-0000420D0000}"/>
    <cellStyle name="Normal 14 2 2 2 3" xfId="3396" xr:uid="{00000000-0005-0000-0000-0000430D0000}"/>
    <cellStyle name="Normal 14 2 2 2 4" xfId="3397" xr:uid="{00000000-0005-0000-0000-0000440D0000}"/>
    <cellStyle name="Normal 14 2 2 2 5" xfId="3398" xr:uid="{00000000-0005-0000-0000-0000450D0000}"/>
    <cellStyle name="Normal 14 2 2 3" xfId="3399" xr:uid="{00000000-0005-0000-0000-0000460D0000}"/>
    <cellStyle name="Normal 14 2 2 3 2" xfId="3400" xr:uid="{00000000-0005-0000-0000-0000470D0000}"/>
    <cellStyle name="Normal 14 2 2 4" xfId="3401" xr:uid="{00000000-0005-0000-0000-0000480D0000}"/>
    <cellStyle name="Normal 14 2 2 5" xfId="3402" xr:uid="{00000000-0005-0000-0000-0000490D0000}"/>
    <cellStyle name="Normal 14 2 2 6" xfId="3403" xr:uid="{00000000-0005-0000-0000-00004A0D0000}"/>
    <cellStyle name="Normal 14 2 3" xfId="3404" xr:uid="{00000000-0005-0000-0000-00004B0D0000}"/>
    <cellStyle name="Normal 14 2 3 2" xfId="3405" xr:uid="{00000000-0005-0000-0000-00004C0D0000}"/>
    <cellStyle name="Normal 14 2 3 2 2" xfId="3406" xr:uid="{00000000-0005-0000-0000-00004D0D0000}"/>
    <cellStyle name="Normal 14 2 3 2 2 2" xfId="3407" xr:uid="{00000000-0005-0000-0000-00004E0D0000}"/>
    <cellStyle name="Normal 14 2 3 2 3" xfId="3408" xr:uid="{00000000-0005-0000-0000-00004F0D0000}"/>
    <cellStyle name="Normal 14 2 3 3" xfId="3409" xr:uid="{00000000-0005-0000-0000-0000500D0000}"/>
    <cellStyle name="Normal 14 2 3 3 2" xfId="3410" xr:uid="{00000000-0005-0000-0000-0000510D0000}"/>
    <cellStyle name="Normal 14 2 3 4" xfId="3411" xr:uid="{00000000-0005-0000-0000-0000520D0000}"/>
    <cellStyle name="Normal 14 2 3 5" xfId="3412" xr:uid="{00000000-0005-0000-0000-0000530D0000}"/>
    <cellStyle name="Normal 14 2 3 6" xfId="3413" xr:uid="{00000000-0005-0000-0000-0000540D0000}"/>
    <cellStyle name="Normal 14 2 4" xfId="3414" xr:uid="{00000000-0005-0000-0000-0000550D0000}"/>
    <cellStyle name="Normal 14 2 4 2" xfId="3415" xr:uid="{00000000-0005-0000-0000-0000560D0000}"/>
    <cellStyle name="Normal 14 2 4 2 2" xfId="3416" xr:uid="{00000000-0005-0000-0000-0000570D0000}"/>
    <cellStyle name="Normal 14 2 4 3" xfId="3417" xr:uid="{00000000-0005-0000-0000-0000580D0000}"/>
    <cellStyle name="Normal 14 2 4 4" xfId="3418" xr:uid="{00000000-0005-0000-0000-0000590D0000}"/>
    <cellStyle name="Normal 14 2 5" xfId="3419" xr:uid="{00000000-0005-0000-0000-00005A0D0000}"/>
    <cellStyle name="Normal 14 2 5 2" xfId="3420" xr:uid="{00000000-0005-0000-0000-00005B0D0000}"/>
    <cellStyle name="Normal 14 2 6" xfId="3421" xr:uid="{00000000-0005-0000-0000-00005C0D0000}"/>
    <cellStyle name="Normal 14 2 7" xfId="3422" xr:uid="{00000000-0005-0000-0000-00005D0D0000}"/>
    <cellStyle name="Normal 14 2 8" xfId="3423" xr:uid="{00000000-0005-0000-0000-00005E0D0000}"/>
    <cellStyle name="Normal 14 2 9" xfId="3424" xr:uid="{00000000-0005-0000-0000-00005F0D0000}"/>
    <cellStyle name="Normal 14 3" xfId="3425" xr:uid="{00000000-0005-0000-0000-0000600D0000}"/>
    <cellStyle name="Normal 14 3 2" xfId="3426" xr:uid="{00000000-0005-0000-0000-0000610D0000}"/>
    <cellStyle name="Normal 14 3 2 2" xfId="3427" xr:uid="{00000000-0005-0000-0000-0000620D0000}"/>
    <cellStyle name="Normal 14 3 2 2 2" xfId="3428" xr:uid="{00000000-0005-0000-0000-0000630D0000}"/>
    <cellStyle name="Normal 14 3 2 3" xfId="3429" xr:uid="{00000000-0005-0000-0000-0000640D0000}"/>
    <cellStyle name="Normal 14 3 2 4" xfId="3430" xr:uid="{00000000-0005-0000-0000-0000650D0000}"/>
    <cellStyle name="Normal 14 3 2 5" xfId="3431" xr:uid="{00000000-0005-0000-0000-0000660D0000}"/>
    <cellStyle name="Normal 14 3 3" xfId="3432" xr:uid="{00000000-0005-0000-0000-0000670D0000}"/>
    <cellStyle name="Normal 14 3 3 2" xfId="3433" xr:uid="{00000000-0005-0000-0000-0000680D0000}"/>
    <cellStyle name="Normal 14 3 4" xfId="3434" xr:uid="{00000000-0005-0000-0000-0000690D0000}"/>
    <cellStyle name="Normal 14 3 5" xfId="3435" xr:uid="{00000000-0005-0000-0000-00006A0D0000}"/>
    <cellStyle name="Normal 14 3 6" xfId="3436" xr:uid="{00000000-0005-0000-0000-00006B0D0000}"/>
    <cellStyle name="Normal 14 3 7" xfId="3437" xr:uid="{00000000-0005-0000-0000-00006C0D0000}"/>
    <cellStyle name="Normal 14 4" xfId="3438" xr:uid="{00000000-0005-0000-0000-00006D0D0000}"/>
    <cellStyle name="Normal 14 4 2" xfId="3439" xr:uid="{00000000-0005-0000-0000-00006E0D0000}"/>
    <cellStyle name="Normal 14 4 2 2" xfId="3440" xr:uid="{00000000-0005-0000-0000-00006F0D0000}"/>
    <cellStyle name="Normal 14 4 2 2 2" xfId="3441" xr:uid="{00000000-0005-0000-0000-0000700D0000}"/>
    <cellStyle name="Normal 14 4 2 3" xfId="3442" xr:uid="{00000000-0005-0000-0000-0000710D0000}"/>
    <cellStyle name="Normal 14 4 3" xfId="3443" xr:uid="{00000000-0005-0000-0000-0000720D0000}"/>
    <cellStyle name="Normal 14 4 3 2" xfId="3444" xr:uid="{00000000-0005-0000-0000-0000730D0000}"/>
    <cellStyle name="Normal 14 4 4" xfId="3445" xr:uid="{00000000-0005-0000-0000-0000740D0000}"/>
    <cellStyle name="Normal 14 4 5" xfId="3446" xr:uid="{00000000-0005-0000-0000-0000750D0000}"/>
    <cellStyle name="Normal 14 4 6" xfId="3447" xr:uid="{00000000-0005-0000-0000-0000760D0000}"/>
    <cellStyle name="Normal 14 5" xfId="3448" xr:uid="{00000000-0005-0000-0000-0000770D0000}"/>
    <cellStyle name="Normal 14 5 2" xfId="3449" xr:uid="{00000000-0005-0000-0000-0000780D0000}"/>
    <cellStyle name="Normal 14 5 2 2" xfId="3450" xr:uid="{00000000-0005-0000-0000-0000790D0000}"/>
    <cellStyle name="Normal 14 5 3" xfId="3451" xr:uid="{00000000-0005-0000-0000-00007A0D0000}"/>
    <cellStyle name="Normal 14 5 4" xfId="3452" xr:uid="{00000000-0005-0000-0000-00007B0D0000}"/>
    <cellStyle name="Normal 14 6" xfId="3453" xr:uid="{00000000-0005-0000-0000-00007C0D0000}"/>
    <cellStyle name="Normal 14 6 2" xfId="3454" xr:uid="{00000000-0005-0000-0000-00007D0D0000}"/>
    <cellStyle name="Normal 14 6 3" xfId="3455" xr:uid="{00000000-0005-0000-0000-00007E0D0000}"/>
    <cellStyle name="Normal 14 7" xfId="3456" xr:uid="{00000000-0005-0000-0000-00007F0D0000}"/>
    <cellStyle name="Normal 14 7 2" xfId="3457" xr:uid="{00000000-0005-0000-0000-0000800D0000}"/>
    <cellStyle name="Normal 14 8" xfId="3458" xr:uid="{00000000-0005-0000-0000-0000810D0000}"/>
    <cellStyle name="Normal 15" xfId="3459" xr:uid="{00000000-0005-0000-0000-0000820D0000}"/>
    <cellStyle name="Normal 15 2" xfId="3460" xr:uid="{00000000-0005-0000-0000-0000830D0000}"/>
    <cellStyle name="Normal 15 2 2" xfId="3461" xr:uid="{00000000-0005-0000-0000-0000840D0000}"/>
    <cellStyle name="Normal 15 2 2 2" xfId="3462" xr:uid="{00000000-0005-0000-0000-0000850D0000}"/>
    <cellStyle name="Normal 15 2 2 2 2" xfId="3463" xr:uid="{00000000-0005-0000-0000-0000860D0000}"/>
    <cellStyle name="Normal 15 2 2 2 2 2" xfId="3464" xr:uid="{00000000-0005-0000-0000-0000870D0000}"/>
    <cellStyle name="Normal 15 2 2 2 3" xfId="3465" xr:uid="{00000000-0005-0000-0000-0000880D0000}"/>
    <cellStyle name="Normal 15 2 2 2 4" xfId="3466" xr:uid="{00000000-0005-0000-0000-0000890D0000}"/>
    <cellStyle name="Normal 15 2 2 2 5" xfId="3467" xr:uid="{00000000-0005-0000-0000-00008A0D0000}"/>
    <cellStyle name="Normal 15 2 2 3" xfId="3468" xr:uid="{00000000-0005-0000-0000-00008B0D0000}"/>
    <cellStyle name="Normal 15 2 2 3 2" xfId="3469" xr:uid="{00000000-0005-0000-0000-00008C0D0000}"/>
    <cellStyle name="Normal 15 2 2 4" xfId="3470" xr:uid="{00000000-0005-0000-0000-00008D0D0000}"/>
    <cellStyle name="Normal 15 2 2 5" xfId="3471" xr:uid="{00000000-0005-0000-0000-00008E0D0000}"/>
    <cellStyle name="Normal 15 2 2 6" xfId="3472" xr:uid="{00000000-0005-0000-0000-00008F0D0000}"/>
    <cellStyle name="Normal 15 2 3" xfId="3473" xr:uid="{00000000-0005-0000-0000-0000900D0000}"/>
    <cellStyle name="Normal 15 2 3 2" xfId="3474" xr:uid="{00000000-0005-0000-0000-0000910D0000}"/>
    <cellStyle name="Normal 15 2 3 2 2" xfId="3475" xr:uid="{00000000-0005-0000-0000-0000920D0000}"/>
    <cellStyle name="Normal 15 2 3 2 2 2" xfId="3476" xr:uid="{00000000-0005-0000-0000-0000930D0000}"/>
    <cellStyle name="Normal 15 2 3 2 3" xfId="3477" xr:uid="{00000000-0005-0000-0000-0000940D0000}"/>
    <cellStyle name="Normal 15 2 3 3" xfId="3478" xr:uid="{00000000-0005-0000-0000-0000950D0000}"/>
    <cellStyle name="Normal 15 2 3 3 2" xfId="3479" xr:uid="{00000000-0005-0000-0000-0000960D0000}"/>
    <cellStyle name="Normal 15 2 3 4" xfId="3480" xr:uid="{00000000-0005-0000-0000-0000970D0000}"/>
    <cellStyle name="Normal 15 2 3 5" xfId="3481" xr:uid="{00000000-0005-0000-0000-0000980D0000}"/>
    <cellStyle name="Normal 15 2 3 6" xfId="3482" xr:uid="{00000000-0005-0000-0000-0000990D0000}"/>
    <cellStyle name="Normal 15 2 4" xfId="3483" xr:uid="{00000000-0005-0000-0000-00009A0D0000}"/>
    <cellStyle name="Normal 15 2 4 2" xfId="3484" xr:uid="{00000000-0005-0000-0000-00009B0D0000}"/>
    <cellStyle name="Normal 15 2 4 2 2" xfId="3485" xr:uid="{00000000-0005-0000-0000-00009C0D0000}"/>
    <cellStyle name="Normal 15 2 4 3" xfId="3486" xr:uid="{00000000-0005-0000-0000-00009D0D0000}"/>
    <cellStyle name="Normal 15 2 4 4" xfId="3487" xr:uid="{00000000-0005-0000-0000-00009E0D0000}"/>
    <cellStyle name="Normal 15 2 5" xfId="3488" xr:uid="{00000000-0005-0000-0000-00009F0D0000}"/>
    <cellStyle name="Normal 15 2 5 2" xfId="3489" xr:uid="{00000000-0005-0000-0000-0000A00D0000}"/>
    <cellStyle name="Normal 15 2 6" xfId="3490" xr:uid="{00000000-0005-0000-0000-0000A10D0000}"/>
    <cellStyle name="Normal 15 2 7" xfId="3491" xr:uid="{00000000-0005-0000-0000-0000A20D0000}"/>
    <cellStyle name="Normal 15 2 8" xfId="3492" xr:uid="{00000000-0005-0000-0000-0000A30D0000}"/>
    <cellStyle name="Normal 15 2 9" xfId="3493" xr:uid="{00000000-0005-0000-0000-0000A40D0000}"/>
    <cellStyle name="Normal 15 3" xfId="3494" xr:uid="{00000000-0005-0000-0000-0000A50D0000}"/>
    <cellStyle name="Normal 15 3 2" xfId="3495" xr:uid="{00000000-0005-0000-0000-0000A60D0000}"/>
    <cellStyle name="Normal 15 3 2 2" xfId="3496" xr:uid="{00000000-0005-0000-0000-0000A70D0000}"/>
    <cellStyle name="Normal 15 3 2 2 2" xfId="3497" xr:uid="{00000000-0005-0000-0000-0000A80D0000}"/>
    <cellStyle name="Normal 15 3 2 3" xfId="3498" xr:uid="{00000000-0005-0000-0000-0000A90D0000}"/>
    <cellStyle name="Normal 15 3 2 4" xfId="3499" xr:uid="{00000000-0005-0000-0000-0000AA0D0000}"/>
    <cellStyle name="Normal 15 3 2 5" xfId="3500" xr:uid="{00000000-0005-0000-0000-0000AB0D0000}"/>
    <cellStyle name="Normal 15 3 3" xfId="3501" xr:uid="{00000000-0005-0000-0000-0000AC0D0000}"/>
    <cellStyle name="Normal 15 3 3 2" xfId="3502" xr:uid="{00000000-0005-0000-0000-0000AD0D0000}"/>
    <cellStyle name="Normal 15 3 4" xfId="3503" xr:uid="{00000000-0005-0000-0000-0000AE0D0000}"/>
    <cellStyle name="Normal 15 3 5" xfId="3504" xr:uid="{00000000-0005-0000-0000-0000AF0D0000}"/>
    <cellStyle name="Normal 15 3 6" xfId="3505" xr:uid="{00000000-0005-0000-0000-0000B00D0000}"/>
    <cellStyle name="Normal 15 3 7" xfId="3506" xr:uid="{00000000-0005-0000-0000-0000B10D0000}"/>
    <cellStyle name="Normal 15 4" xfId="3507" xr:uid="{00000000-0005-0000-0000-0000B20D0000}"/>
    <cellStyle name="Normal 15 4 2" xfId="3508" xr:uid="{00000000-0005-0000-0000-0000B30D0000}"/>
    <cellStyle name="Normal 15 4 2 2" xfId="3509" xr:uid="{00000000-0005-0000-0000-0000B40D0000}"/>
    <cellStyle name="Normal 15 4 2 2 2" xfId="3510" xr:uid="{00000000-0005-0000-0000-0000B50D0000}"/>
    <cellStyle name="Normal 15 4 2 3" xfId="3511" xr:uid="{00000000-0005-0000-0000-0000B60D0000}"/>
    <cellStyle name="Normal 15 4 3" xfId="3512" xr:uid="{00000000-0005-0000-0000-0000B70D0000}"/>
    <cellStyle name="Normal 15 4 3 2" xfId="3513" xr:uid="{00000000-0005-0000-0000-0000B80D0000}"/>
    <cellStyle name="Normal 15 4 4" xfId="3514" xr:uid="{00000000-0005-0000-0000-0000B90D0000}"/>
    <cellStyle name="Normal 15 4 5" xfId="3515" xr:uid="{00000000-0005-0000-0000-0000BA0D0000}"/>
    <cellStyle name="Normal 15 4 6" xfId="3516" xr:uid="{00000000-0005-0000-0000-0000BB0D0000}"/>
    <cellStyle name="Normal 15 5" xfId="3517" xr:uid="{00000000-0005-0000-0000-0000BC0D0000}"/>
    <cellStyle name="Normal 15 5 2" xfId="3518" xr:uid="{00000000-0005-0000-0000-0000BD0D0000}"/>
    <cellStyle name="Normal 15 5 2 2" xfId="3519" xr:uid="{00000000-0005-0000-0000-0000BE0D0000}"/>
    <cellStyle name="Normal 15 5 3" xfId="3520" xr:uid="{00000000-0005-0000-0000-0000BF0D0000}"/>
    <cellStyle name="Normal 15 5 4" xfId="3521" xr:uid="{00000000-0005-0000-0000-0000C00D0000}"/>
    <cellStyle name="Normal 15 6" xfId="3522" xr:uid="{00000000-0005-0000-0000-0000C10D0000}"/>
    <cellStyle name="Normal 15 6 2" xfId="3523" xr:uid="{00000000-0005-0000-0000-0000C20D0000}"/>
    <cellStyle name="Normal 15 6 3" xfId="3524" xr:uid="{00000000-0005-0000-0000-0000C30D0000}"/>
    <cellStyle name="Normal 15 7" xfId="3525" xr:uid="{00000000-0005-0000-0000-0000C40D0000}"/>
    <cellStyle name="Normal 15 7 2" xfId="3526" xr:uid="{00000000-0005-0000-0000-0000C50D0000}"/>
    <cellStyle name="Normal 15 8" xfId="3527" xr:uid="{00000000-0005-0000-0000-0000C60D0000}"/>
    <cellStyle name="Normal 16" xfId="3528" xr:uid="{00000000-0005-0000-0000-0000C70D0000}"/>
    <cellStyle name="Normal 16 2" xfId="3529" xr:uid="{00000000-0005-0000-0000-0000C80D0000}"/>
    <cellStyle name="Normal 16 2 2" xfId="3530" xr:uid="{00000000-0005-0000-0000-0000C90D0000}"/>
    <cellStyle name="Normal 16 2 2 2" xfId="3531" xr:uid="{00000000-0005-0000-0000-0000CA0D0000}"/>
    <cellStyle name="Normal 16 2 2 2 2" xfId="3532" xr:uid="{00000000-0005-0000-0000-0000CB0D0000}"/>
    <cellStyle name="Normal 16 2 2 2 2 2" xfId="3533" xr:uid="{00000000-0005-0000-0000-0000CC0D0000}"/>
    <cellStyle name="Normal 16 2 2 2 3" xfId="3534" xr:uid="{00000000-0005-0000-0000-0000CD0D0000}"/>
    <cellStyle name="Normal 16 2 2 2 4" xfId="3535" xr:uid="{00000000-0005-0000-0000-0000CE0D0000}"/>
    <cellStyle name="Normal 16 2 2 2 5" xfId="3536" xr:uid="{00000000-0005-0000-0000-0000CF0D0000}"/>
    <cellStyle name="Normal 16 2 2 3" xfId="3537" xr:uid="{00000000-0005-0000-0000-0000D00D0000}"/>
    <cellStyle name="Normal 16 2 2 3 2" xfId="3538" xr:uid="{00000000-0005-0000-0000-0000D10D0000}"/>
    <cellStyle name="Normal 16 2 2 4" xfId="3539" xr:uid="{00000000-0005-0000-0000-0000D20D0000}"/>
    <cellStyle name="Normal 16 2 2 5" xfId="3540" xr:uid="{00000000-0005-0000-0000-0000D30D0000}"/>
    <cellStyle name="Normal 16 2 2 6" xfId="3541" xr:uid="{00000000-0005-0000-0000-0000D40D0000}"/>
    <cellStyle name="Normal 16 2 3" xfId="3542" xr:uid="{00000000-0005-0000-0000-0000D50D0000}"/>
    <cellStyle name="Normal 16 2 3 2" xfId="3543" xr:uid="{00000000-0005-0000-0000-0000D60D0000}"/>
    <cellStyle name="Normal 16 2 3 2 2" xfId="3544" xr:uid="{00000000-0005-0000-0000-0000D70D0000}"/>
    <cellStyle name="Normal 16 2 3 2 2 2" xfId="3545" xr:uid="{00000000-0005-0000-0000-0000D80D0000}"/>
    <cellStyle name="Normal 16 2 3 2 3" xfId="3546" xr:uid="{00000000-0005-0000-0000-0000D90D0000}"/>
    <cellStyle name="Normal 16 2 3 3" xfId="3547" xr:uid="{00000000-0005-0000-0000-0000DA0D0000}"/>
    <cellStyle name="Normal 16 2 3 3 2" xfId="3548" xr:uid="{00000000-0005-0000-0000-0000DB0D0000}"/>
    <cellStyle name="Normal 16 2 3 4" xfId="3549" xr:uid="{00000000-0005-0000-0000-0000DC0D0000}"/>
    <cellStyle name="Normal 16 2 3 5" xfId="3550" xr:uid="{00000000-0005-0000-0000-0000DD0D0000}"/>
    <cellStyle name="Normal 16 2 3 6" xfId="3551" xr:uid="{00000000-0005-0000-0000-0000DE0D0000}"/>
    <cellStyle name="Normal 16 2 4" xfId="3552" xr:uid="{00000000-0005-0000-0000-0000DF0D0000}"/>
    <cellStyle name="Normal 16 2 4 2" xfId="3553" xr:uid="{00000000-0005-0000-0000-0000E00D0000}"/>
    <cellStyle name="Normal 16 2 4 2 2" xfId="3554" xr:uid="{00000000-0005-0000-0000-0000E10D0000}"/>
    <cellStyle name="Normal 16 2 4 3" xfId="3555" xr:uid="{00000000-0005-0000-0000-0000E20D0000}"/>
    <cellStyle name="Normal 16 2 4 4" xfId="3556" xr:uid="{00000000-0005-0000-0000-0000E30D0000}"/>
    <cellStyle name="Normal 16 2 5" xfId="3557" xr:uid="{00000000-0005-0000-0000-0000E40D0000}"/>
    <cellStyle name="Normal 16 2 5 2" xfId="3558" xr:uid="{00000000-0005-0000-0000-0000E50D0000}"/>
    <cellStyle name="Normal 16 2 6" xfId="3559" xr:uid="{00000000-0005-0000-0000-0000E60D0000}"/>
    <cellStyle name="Normal 16 2 7" xfId="3560" xr:uid="{00000000-0005-0000-0000-0000E70D0000}"/>
    <cellStyle name="Normal 16 2 8" xfId="3561" xr:uid="{00000000-0005-0000-0000-0000E80D0000}"/>
    <cellStyle name="Normal 16 2 9" xfId="3562" xr:uid="{00000000-0005-0000-0000-0000E90D0000}"/>
    <cellStyle name="Normal 16 3" xfId="3563" xr:uid="{00000000-0005-0000-0000-0000EA0D0000}"/>
    <cellStyle name="Normal 16 3 2" xfId="3564" xr:uid="{00000000-0005-0000-0000-0000EB0D0000}"/>
    <cellStyle name="Normal 16 3 2 2" xfId="3565" xr:uid="{00000000-0005-0000-0000-0000EC0D0000}"/>
    <cellStyle name="Normal 16 3 2 2 2" xfId="3566" xr:uid="{00000000-0005-0000-0000-0000ED0D0000}"/>
    <cellStyle name="Normal 16 3 2 3" xfId="3567" xr:uid="{00000000-0005-0000-0000-0000EE0D0000}"/>
    <cellStyle name="Normal 16 3 2 4" xfId="3568" xr:uid="{00000000-0005-0000-0000-0000EF0D0000}"/>
    <cellStyle name="Normal 16 3 2 5" xfId="3569" xr:uid="{00000000-0005-0000-0000-0000F00D0000}"/>
    <cellStyle name="Normal 16 3 3" xfId="3570" xr:uid="{00000000-0005-0000-0000-0000F10D0000}"/>
    <cellStyle name="Normal 16 3 3 2" xfId="3571" xr:uid="{00000000-0005-0000-0000-0000F20D0000}"/>
    <cellStyle name="Normal 16 3 4" xfId="3572" xr:uid="{00000000-0005-0000-0000-0000F30D0000}"/>
    <cellStyle name="Normal 16 3 5" xfId="3573" xr:uid="{00000000-0005-0000-0000-0000F40D0000}"/>
    <cellStyle name="Normal 16 3 6" xfId="3574" xr:uid="{00000000-0005-0000-0000-0000F50D0000}"/>
    <cellStyle name="Normal 16 3 7" xfId="3575" xr:uid="{00000000-0005-0000-0000-0000F60D0000}"/>
    <cellStyle name="Normal 16 4" xfId="3576" xr:uid="{00000000-0005-0000-0000-0000F70D0000}"/>
    <cellStyle name="Normal 16 4 2" xfId="3577" xr:uid="{00000000-0005-0000-0000-0000F80D0000}"/>
    <cellStyle name="Normal 16 4 2 2" xfId="3578" xr:uid="{00000000-0005-0000-0000-0000F90D0000}"/>
    <cellStyle name="Normal 16 4 2 2 2" xfId="3579" xr:uid="{00000000-0005-0000-0000-0000FA0D0000}"/>
    <cellStyle name="Normal 16 4 2 3" xfId="3580" xr:uid="{00000000-0005-0000-0000-0000FB0D0000}"/>
    <cellStyle name="Normal 16 4 3" xfId="3581" xr:uid="{00000000-0005-0000-0000-0000FC0D0000}"/>
    <cellStyle name="Normal 16 4 3 2" xfId="3582" xr:uid="{00000000-0005-0000-0000-0000FD0D0000}"/>
    <cellStyle name="Normal 16 4 4" xfId="3583" xr:uid="{00000000-0005-0000-0000-0000FE0D0000}"/>
    <cellStyle name="Normal 16 4 5" xfId="3584" xr:uid="{00000000-0005-0000-0000-0000FF0D0000}"/>
    <cellStyle name="Normal 16 4 6" xfId="3585" xr:uid="{00000000-0005-0000-0000-0000000E0000}"/>
    <cellStyle name="Normal 16 5" xfId="3586" xr:uid="{00000000-0005-0000-0000-0000010E0000}"/>
    <cellStyle name="Normal 16 5 2" xfId="3587" xr:uid="{00000000-0005-0000-0000-0000020E0000}"/>
    <cellStyle name="Normal 16 5 2 2" xfId="3588" xr:uid="{00000000-0005-0000-0000-0000030E0000}"/>
    <cellStyle name="Normal 16 5 3" xfId="3589" xr:uid="{00000000-0005-0000-0000-0000040E0000}"/>
    <cellStyle name="Normal 16 5 4" xfId="3590" xr:uid="{00000000-0005-0000-0000-0000050E0000}"/>
    <cellStyle name="Normal 16 6" xfId="3591" xr:uid="{00000000-0005-0000-0000-0000060E0000}"/>
    <cellStyle name="Normal 16 6 2" xfId="3592" xr:uid="{00000000-0005-0000-0000-0000070E0000}"/>
    <cellStyle name="Normal 16 6 3" xfId="3593" xr:uid="{00000000-0005-0000-0000-0000080E0000}"/>
    <cellStyle name="Normal 16 7" xfId="3594" xr:uid="{00000000-0005-0000-0000-0000090E0000}"/>
    <cellStyle name="Normal 16 7 2" xfId="3595" xr:uid="{00000000-0005-0000-0000-00000A0E0000}"/>
    <cellStyle name="Normal 16 8" xfId="3596" xr:uid="{00000000-0005-0000-0000-00000B0E0000}"/>
    <cellStyle name="Normal 17" xfId="3597" xr:uid="{00000000-0005-0000-0000-00000C0E0000}"/>
    <cellStyle name="Normal 17 2" xfId="3598" xr:uid="{00000000-0005-0000-0000-00000D0E0000}"/>
    <cellStyle name="Normal 17 2 2" xfId="3599" xr:uid="{00000000-0005-0000-0000-00000E0E0000}"/>
    <cellStyle name="Normal 17 2 2 2" xfId="3600" xr:uid="{00000000-0005-0000-0000-00000F0E0000}"/>
    <cellStyle name="Normal 17 2 2 2 2" xfId="3601" xr:uid="{00000000-0005-0000-0000-0000100E0000}"/>
    <cellStyle name="Normal 17 2 2 2 2 2" xfId="3602" xr:uid="{00000000-0005-0000-0000-0000110E0000}"/>
    <cellStyle name="Normal 17 2 2 2 3" xfId="3603" xr:uid="{00000000-0005-0000-0000-0000120E0000}"/>
    <cellStyle name="Normal 17 2 2 2 4" xfId="3604" xr:uid="{00000000-0005-0000-0000-0000130E0000}"/>
    <cellStyle name="Normal 17 2 2 2 5" xfId="3605" xr:uid="{00000000-0005-0000-0000-0000140E0000}"/>
    <cellStyle name="Normal 17 2 2 3" xfId="3606" xr:uid="{00000000-0005-0000-0000-0000150E0000}"/>
    <cellStyle name="Normal 17 2 2 3 2" xfId="3607" xr:uid="{00000000-0005-0000-0000-0000160E0000}"/>
    <cellStyle name="Normal 17 2 2 4" xfId="3608" xr:uid="{00000000-0005-0000-0000-0000170E0000}"/>
    <cellStyle name="Normal 17 2 2 5" xfId="3609" xr:uid="{00000000-0005-0000-0000-0000180E0000}"/>
    <cellStyle name="Normal 17 2 2 6" xfId="3610" xr:uid="{00000000-0005-0000-0000-0000190E0000}"/>
    <cellStyle name="Normal 17 2 3" xfId="3611" xr:uid="{00000000-0005-0000-0000-00001A0E0000}"/>
    <cellStyle name="Normal 17 2 3 2" xfId="3612" xr:uid="{00000000-0005-0000-0000-00001B0E0000}"/>
    <cellStyle name="Normal 17 2 3 2 2" xfId="3613" xr:uid="{00000000-0005-0000-0000-00001C0E0000}"/>
    <cellStyle name="Normal 17 2 3 2 2 2" xfId="3614" xr:uid="{00000000-0005-0000-0000-00001D0E0000}"/>
    <cellStyle name="Normal 17 2 3 2 3" xfId="3615" xr:uid="{00000000-0005-0000-0000-00001E0E0000}"/>
    <cellStyle name="Normal 17 2 3 3" xfId="3616" xr:uid="{00000000-0005-0000-0000-00001F0E0000}"/>
    <cellStyle name="Normal 17 2 3 3 2" xfId="3617" xr:uid="{00000000-0005-0000-0000-0000200E0000}"/>
    <cellStyle name="Normal 17 2 3 4" xfId="3618" xr:uid="{00000000-0005-0000-0000-0000210E0000}"/>
    <cellStyle name="Normal 17 2 3 5" xfId="3619" xr:uid="{00000000-0005-0000-0000-0000220E0000}"/>
    <cellStyle name="Normal 17 2 3 6" xfId="3620" xr:uid="{00000000-0005-0000-0000-0000230E0000}"/>
    <cellStyle name="Normal 17 2 4" xfId="3621" xr:uid="{00000000-0005-0000-0000-0000240E0000}"/>
    <cellStyle name="Normal 17 2 4 2" xfId="3622" xr:uid="{00000000-0005-0000-0000-0000250E0000}"/>
    <cellStyle name="Normal 17 2 4 2 2" xfId="3623" xr:uid="{00000000-0005-0000-0000-0000260E0000}"/>
    <cellStyle name="Normal 17 2 4 3" xfId="3624" xr:uid="{00000000-0005-0000-0000-0000270E0000}"/>
    <cellStyle name="Normal 17 2 4 4" xfId="3625" xr:uid="{00000000-0005-0000-0000-0000280E0000}"/>
    <cellStyle name="Normal 17 2 5" xfId="3626" xr:uid="{00000000-0005-0000-0000-0000290E0000}"/>
    <cellStyle name="Normal 17 2 5 2" xfId="3627" xr:uid="{00000000-0005-0000-0000-00002A0E0000}"/>
    <cellStyle name="Normal 17 2 6" xfId="3628" xr:uid="{00000000-0005-0000-0000-00002B0E0000}"/>
    <cellStyle name="Normal 17 2 7" xfId="3629" xr:uid="{00000000-0005-0000-0000-00002C0E0000}"/>
    <cellStyle name="Normal 17 2 8" xfId="3630" xr:uid="{00000000-0005-0000-0000-00002D0E0000}"/>
    <cellStyle name="Normal 17 2 9" xfId="3631" xr:uid="{00000000-0005-0000-0000-00002E0E0000}"/>
    <cellStyle name="Normal 17 3" xfId="3632" xr:uid="{00000000-0005-0000-0000-00002F0E0000}"/>
    <cellStyle name="Normal 17 3 2" xfId="3633" xr:uid="{00000000-0005-0000-0000-0000300E0000}"/>
    <cellStyle name="Normal 17 3 2 2" xfId="3634" xr:uid="{00000000-0005-0000-0000-0000310E0000}"/>
    <cellStyle name="Normal 17 3 2 2 2" xfId="3635" xr:uid="{00000000-0005-0000-0000-0000320E0000}"/>
    <cellStyle name="Normal 17 3 2 3" xfId="3636" xr:uid="{00000000-0005-0000-0000-0000330E0000}"/>
    <cellStyle name="Normal 17 3 2 4" xfId="3637" xr:uid="{00000000-0005-0000-0000-0000340E0000}"/>
    <cellStyle name="Normal 17 3 2 5" xfId="3638" xr:uid="{00000000-0005-0000-0000-0000350E0000}"/>
    <cellStyle name="Normal 17 3 3" xfId="3639" xr:uid="{00000000-0005-0000-0000-0000360E0000}"/>
    <cellStyle name="Normal 17 3 3 2" xfId="3640" xr:uid="{00000000-0005-0000-0000-0000370E0000}"/>
    <cellStyle name="Normal 17 3 4" xfId="3641" xr:uid="{00000000-0005-0000-0000-0000380E0000}"/>
    <cellStyle name="Normal 17 3 5" xfId="3642" xr:uid="{00000000-0005-0000-0000-0000390E0000}"/>
    <cellStyle name="Normal 17 3 6" xfId="3643" xr:uid="{00000000-0005-0000-0000-00003A0E0000}"/>
    <cellStyle name="Normal 17 3 7" xfId="3644" xr:uid="{00000000-0005-0000-0000-00003B0E0000}"/>
    <cellStyle name="Normal 17 4" xfId="3645" xr:uid="{00000000-0005-0000-0000-00003C0E0000}"/>
    <cellStyle name="Normal 17 4 2" xfId="3646" xr:uid="{00000000-0005-0000-0000-00003D0E0000}"/>
    <cellStyle name="Normal 17 4 2 2" xfId="3647" xr:uid="{00000000-0005-0000-0000-00003E0E0000}"/>
    <cellStyle name="Normal 17 4 2 2 2" xfId="3648" xr:uid="{00000000-0005-0000-0000-00003F0E0000}"/>
    <cellStyle name="Normal 17 4 2 3" xfId="3649" xr:uid="{00000000-0005-0000-0000-0000400E0000}"/>
    <cellStyle name="Normal 17 4 3" xfId="3650" xr:uid="{00000000-0005-0000-0000-0000410E0000}"/>
    <cellStyle name="Normal 17 4 3 2" xfId="3651" xr:uid="{00000000-0005-0000-0000-0000420E0000}"/>
    <cellStyle name="Normal 17 4 4" xfId="3652" xr:uid="{00000000-0005-0000-0000-0000430E0000}"/>
    <cellStyle name="Normal 17 4 5" xfId="3653" xr:uid="{00000000-0005-0000-0000-0000440E0000}"/>
    <cellStyle name="Normal 17 4 6" xfId="3654" xr:uid="{00000000-0005-0000-0000-0000450E0000}"/>
    <cellStyle name="Normal 17 5" xfId="3655" xr:uid="{00000000-0005-0000-0000-0000460E0000}"/>
    <cellStyle name="Normal 17 5 2" xfId="3656" xr:uid="{00000000-0005-0000-0000-0000470E0000}"/>
    <cellStyle name="Normal 17 5 2 2" xfId="3657" xr:uid="{00000000-0005-0000-0000-0000480E0000}"/>
    <cellStyle name="Normal 17 5 3" xfId="3658" xr:uid="{00000000-0005-0000-0000-0000490E0000}"/>
    <cellStyle name="Normal 17 5 4" xfId="3659" xr:uid="{00000000-0005-0000-0000-00004A0E0000}"/>
    <cellStyle name="Normal 17 6" xfId="3660" xr:uid="{00000000-0005-0000-0000-00004B0E0000}"/>
    <cellStyle name="Normal 17 6 2" xfId="3661" xr:uid="{00000000-0005-0000-0000-00004C0E0000}"/>
    <cellStyle name="Normal 17 6 3" xfId="3662" xr:uid="{00000000-0005-0000-0000-00004D0E0000}"/>
    <cellStyle name="Normal 17 7" xfId="3663" xr:uid="{00000000-0005-0000-0000-00004E0E0000}"/>
    <cellStyle name="Normal 17 8" xfId="3664" xr:uid="{00000000-0005-0000-0000-00004F0E0000}"/>
    <cellStyle name="Normal 18" xfId="3665" xr:uid="{00000000-0005-0000-0000-0000500E0000}"/>
    <cellStyle name="Normal 18 2" xfId="3666" xr:uid="{00000000-0005-0000-0000-0000510E0000}"/>
    <cellStyle name="Normal 18 3" xfId="3667" xr:uid="{00000000-0005-0000-0000-0000520E0000}"/>
    <cellStyle name="Normal 18 3 2" xfId="3668" xr:uid="{00000000-0005-0000-0000-0000530E0000}"/>
    <cellStyle name="Normal 19" xfId="3669" xr:uid="{00000000-0005-0000-0000-0000540E0000}"/>
    <cellStyle name="Normal 19 10" xfId="3670" xr:uid="{00000000-0005-0000-0000-0000550E0000}"/>
    <cellStyle name="Normal 19 2" xfId="3671" xr:uid="{00000000-0005-0000-0000-0000560E0000}"/>
    <cellStyle name="Normal 19 2 2" xfId="3672" xr:uid="{00000000-0005-0000-0000-0000570E0000}"/>
    <cellStyle name="Normal 19 2 2 2" xfId="3673" xr:uid="{00000000-0005-0000-0000-0000580E0000}"/>
    <cellStyle name="Normal 19 2 2 2 2" xfId="3674" xr:uid="{00000000-0005-0000-0000-0000590E0000}"/>
    <cellStyle name="Normal 19 2 2 2 2 2" xfId="3675" xr:uid="{00000000-0005-0000-0000-00005A0E0000}"/>
    <cellStyle name="Normal 19 2 2 2 3" xfId="3676" xr:uid="{00000000-0005-0000-0000-00005B0E0000}"/>
    <cellStyle name="Normal 19 2 2 2 4" xfId="3677" xr:uid="{00000000-0005-0000-0000-00005C0E0000}"/>
    <cellStyle name="Normal 19 2 2 2 5" xfId="3678" xr:uid="{00000000-0005-0000-0000-00005D0E0000}"/>
    <cellStyle name="Normal 19 2 2 3" xfId="3679" xr:uid="{00000000-0005-0000-0000-00005E0E0000}"/>
    <cellStyle name="Normal 19 2 2 3 2" xfId="3680" xr:uid="{00000000-0005-0000-0000-00005F0E0000}"/>
    <cellStyle name="Normal 19 2 2 4" xfId="3681" xr:uid="{00000000-0005-0000-0000-0000600E0000}"/>
    <cellStyle name="Normal 19 2 2 5" xfId="3682" xr:uid="{00000000-0005-0000-0000-0000610E0000}"/>
    <cellStyle name="Normal 19 2 2 6" xfId="3683" xr:uid="{00000000-0005-0000-0000-0000620E0000}"/>
    <cellStyle name="Normal 19 2 3" xfId="3684" xr:uid="{00000000-0005-0000-0000-0000630E0000}"/>
    <cellStyle name="Normal 19 2 3 2" xfId="3685" xr:uid="{00000000-0005-0000-0000-0000640E0000}"/>
    <cellStyle name="Normal 19 2 3 2 2" xfId="3686" xr:uid="{00000000-0005-0000-0000-0000650E0000}"/>
    <cellStyle name="Normal 19 2 3 2 2 2" xfId="3687" xr:uid="{00000000-0005-0000-0000-0000660E0000}"/>
    <cellStyle name="Normal 19 2 3 2 3" xfId="3688" xr:uid="{00000000-0005-0000-0000-0000670E0000}"/>
    <cellStyle name="Normal 19 2 3 3" xfId="3689" xr:uid="{00000000-0005-0000-0000-0000680E0000}"/>
    <cellStyle name="Normal 19 2 3 3 2" xfId="3690" xr:uid="{00000000-0005-0000-0000-0000690E0000}"/>
    <cellStyle name="Normal 19 2 3 4" xfId="3691" xr:uid="{00000000-0005-0000-0000-00006A0E0000}"/>
    <cellStyle name="Normal 19 2 3 5" xfId="3692" xr:uid="{00000000-0005-0000-0000-00006B0E0000}"/>
    <cellStyle name="Normal 19 2 3 6" xfId="3693" xr:uid="{00000000-0005-0000-0000-00006C0E0000}"/>
    <cellStyle name="Normal 19 2 4" xfId="3694" xr:uid="{00000000-0005-0000-0000-00006D0E0000}"/>
    <cellStyle name="Normal 19 2 4 2" xfId="3695" xr:uid="{00000000-0005-0000-0000-00006E0E0000}"/>
    <cellStyle name="Normal 19 2 4 2 2" xfId="3696" xr:uid="{00000000-0005-0000-0000-00006F0E0000}"/>
    <cellStyle name="Normal 19 2 4 3" xfId="3697" xr:uid="{00000000-0005-0000-0000-0000700E0000}"/>
    <cellStyle name="Normal 19 2 5" xfId="3698" xr:uid="{00000000-0005-0000-0000-0000710E0000}"/>
    <cellStyle name="Normal 19 2 5 2" xfId="3699" xr:uid="{00000000-0005-0000-0000-0000720E0000}"/>
    <cellStyle name="Normal 19 2 6" xfId="3700" xr:uid="{00000000-0005-0000-0000-0000730E0000}"/>
    <cellStyle name="Normal 19 2 7" xfId="3701" xr:uid="{00000000-0005-0000-0000-0000740E0000}"/>
    <cellStyle name="Normal 19 2 8" xfId="3702" xr:uid="{00000000-0005-0000-0000-0000750E0000}"/>
    <cellStyle name="Normal 19 3" xfId="3703" xr:uid="{00000000-0005-0000-0000-0000760E0000}"/>
    <cellStyle name="Normal 19 3 2" xfId="3704" xr:uid="{00000000-0005-0000-0000-0000770E0000}"/>
    <cellStyle name="Normal 19 3 2 2" xfId="3705" xr:uid="{00000000-0005-0000-0000-0000780E0000}"/>
    <cellStyle name="Normal 19 3 2 2 2" xfId="3706" xr:uid="{00000000-0005-0000-0000-0000790E0000}"/>
    <cellStyle name="Normal 19 3 2 3" xfId="3707" xr:uid="{00000000-0005-0000-0000-00007A0E0000}"/>
    <cellStyle name="Normal 19 3 2 4" xfId="3708" xr:uid="{00000000-0005-0000-0000-00007B0E0000}"/>
    <cellStyle name="Normal 19 3 2 5" xfId="3709" xr:uid="{00000000-0005-0000-0000-00007C0E0000}"/>
    <cellStyle name="Normal 19 3 3" xfId="3710" xr:uid="{00000000-0005-0000-0000-00007D0E0000}"/>
    <cellStyle name="Normal 19 3 3 2" xfId="3711" xr:uid="{00000000-0005-0000-0000-00007E0E0000}"/>
    <cellStyle name="Normal 19 3 4" xfId="3712" xr:uid="{00000000-0005-0000-0000-00007F0E0000}"/>
    <cellStyle name="Normal 19 3 5" xfId="3713" xr:uid="{00000000-0005-0000-0000-0000800E0000}"/>
    <cellStyle name="Normal 19 3 6" xfId="3714" xr:uid="{00000000-0005-0000-0000-0000810E0000}"/>
    <cellStyle name="Normal 19 4" xfId="3715" xr:uid="{00000000-0005-0000-0000-0000820E0000}"/>
    <cellStyle name="Normal 19 4 2" xfId="3716" xr:uid="{00000000-0005-0000-0000-0000830E0000}"/>
    <cellStyle name="Normal 19 4 2 2" xfId="3717" xr:uid="{00000000-0005-0000-0000-0000840E0000}"/>
    <cellStyle name="Normal 19 4 2 2 2" xfId="3718" xr:uid="{00000000-0005-0000-0000-0000850E0000}"/>
    <cellStyle name="Normal 19 4 2 3" xfId="3719" xr:uid="{00000000-0005-0000-0000-0000860E0000}"/>
    <cellStyle name="Normal 19 4 3" xfId="3720" xr:uid="{00000000-0005-0000-0000-0000870E0000}"/>
    <cellStyle name="Normal 19 4 3 2" xfId="3721" xr:uid="{00000000-0005-0000-0000-0000880E0000}"/>
    <cellStyle name="Normal 19 4 4" xfId="3722" xr:uid="{00000000-0005-0000-0000-0000890E0000}"/>
    <cellStyle name="Normal 19 4 5" xfId="3723" xr:uid="{00000000-0005-0000-0000-00008A0E0000}"/>
    <cellStyle name="Normal 19 4 6" xfId="3724" xr:uid="{00000000-0005-0000-0000-00008B0E0000}"/>
    <cellStyle name="Normal 19 5" xfId="3725" xr:uid="{00000000-0005-0000-0000-00008C0E0000}"/>
    <cellStyle name="Normal 19 5 2" xfId="3726" xr:uid="{00000000-0005-0000-0000-00008D0E0000}"/>
    <cellStyle name="Normal 19 5 2 2" xfId="3727" xr:uid="{00000000-0005-0000-0000-00008E0E0000}"/>
    <cellStyle name="Normal 19 5 3" xfId="3728" xr:uid="{00000000-0005-0000-0000-00008F0E0000}"/>
    <cellStyle name="Normal 19 5 4" xfId="3729" xr:uid="{00000000-0005-0000-0000-0000900E0000}"/>
    <cellStyle name="Normal 19 6" xfId="3730" xr:uid="{00000000-0005-0000-0000-0000910E0000}"/>
    <cellStyle name="Normal 19 6 2" xfId="3731" xr:uid="{00000000-0005-0000-0000-0000920E0000}"/>
    <cellStyle name="Normal 19 6 3" xfId="3732" xr:uid="{00000000-0005-0000-0000-0000930E0000}"/>
    <cellStyle name="Normal 19 7" xfId="3733" xr:uid="{00000000-0005-0000-0000-0000940E0000}"/>
    <cellStyle name="Normal 19 8" xfId="3734" xr:uid="{00000000-0005-0000-0000-0000950E0000}"/>
    <cellStyle name="Normal 19 9" xfId="3735" xr:uid="{00000000-0005-0000-0000-0000960E0000}"/>
    <cellStyle name="Normal 2" xfId="1" xr:uid="{00000000-0005-0000-0000-0000970E0000}"/>
    <cellStyle name="Normal 2 10" xfId="3736" xr:uid="{00000000-0005-0000-0000-0000980E0000}"/>
    <cellStyle name="Normal 2 10 2" xfId="3737" xr:uid="{00000000-0005-0000-0000-0000990E0000}"/>
    <cellStyle name="Normal 2 10 2 2" xfId="3738" xr:uid="{00000000-0005-0000-0000-00009A0E0000}"/>
    <cellStyle name="Normal 2 10 3" xfId="3739" xr:uid="{00000000-0005-0000-0000-00009B0E0000}"/>
    <cellStyle name="Normal 2 10 4" xfId="3740" xr:uid="{00000000-0005-0000-0000-00009C0E0000}"/>
    <cellStyle name="Normal 2 10 5" xfId="3741" xr:uid="{00000000-0005-0000-0000-00009D0E0000}"/>
    <cellStyle name="Normal 2 11" xfId="3742" xr:uid="{00000000-0005-0000-0000-00009E0E0000}"/>
    <cellStyle name="Normal 2 11 2" xfId="3743" xr:uid="{00000000-0005-0000-0000-00009F0E0000}"/>
    <cellStyle name="Normal 2 12" xfId="3744" xr:uid="{00000000-0005-0000-0000-0000A00E0000}"/>
    <cellStyle name="Normal 2 2" xfId="3745" xr:uid="{00000000-0005-0000-0000-0000A10E0000}"/>
    <cellStyle name="Normal 2 2 2" xfId="3746" xr:uid="{00000000-0005-0000-0000-0000A20E0000}"/>
    <cellStyle name="Normal 2 2 3" xfId="3747" xr:uid="{00000000-0005-0000-0000-0000A30E0000}"/>
    <cellStyle name="Normal 2 2 3 10" xfId="3748" xr:uid="{00000000-0005-0000-0000-0000A40E0000}"/>
    <cellStyle name="Normal 2 2 3 2" xfId="3749" xr:uid="{00000000-0005-0000-0000-0000A50E0000}"/>
    <cellStyle name="Normal 2 2 3 2 2" xfId="3750" xr:uid="{00000000-0005-0000-0000-0000A60E0000}"/>
    <cellStyle name="Normal 2 2 3 2 2 2" xfId="3751" xr:uid="{00000000-0005-0000-0000-0000A70E0000}"/>
    <cellStyle name="Normal 2 2 3 2 2 2 2" xfId="3752" xr:uid="{00000000-0005-0000-0000-0000A80E0000}"/>
    <cellStyle name="Normal 2 2 3 2 2 2 2 2" xfId="3753" xr:uid="{00000000-0005-0000-0000-0000A90E0000}"/>
    <cellStyle name="Normal 2 2 3 2 2 2 3" xfId="3754" xr:uid="{00000000-0005-0000-0000-0000AA0E0000}"/>
    <cellStyle name="Normal 2 2 3 2 2 2 4" xfId="3755" xr:uid="{00000000-0005-0000-0000-0000AB0E0000}"/>
    <cellStyle name="Normal 2 2 3 2 2 2 5" xfId="3756" xr:uid="{00000000-0005-0000-0000-0000AC0E0000}"/>
    <cellStyle name="Normal 2 2 3 2 2 3" xfId="3757" xr:uid="{00000000-0005-0000-0000-0000AD0E0000}"/>
    <cellStyle name="Normal 2 2 3 2 2 3 2" xfId="3758" xr:uid="{00000000-0005-0000-0000-0000AE0E0000}"/>
    <cellStyle name="Normal 2 2 3 2 2 4" xfId="3759" xr:uid="{00000000-0005-0000-0000-0000AF0E0000}"/>
    <cellStyle name="Normal 2 2 3 2 2 5" xfId="3760" xr:uid="{00000000-0005-0000-0000-0000B00E0000}"/>
    <cellStyle name="Normal 2 2 3 2 2 6" xfId="3761" xr:uid="{00000000-0005-0000-0000-0000B10E0000}"/>
    <cellStyle name="Normal 2 2 3 2 3" xfId="3762" xr:uid="{00000000-0005-0000-0000-0000B20E0000}"/>
    <cellStyle name="Normal 2 2 3 2 3 2" xfId="3763" xr:uid="{00000000-0005-0000-0000-0000B30E0000}"/>
    <cellStyle name="Normal 2 2 3 2 3 2 2" xfId="3764" xr:uid="{00000000-0005-0000-0000-0000B40E0000}"/>
    <cellStyle name="Normal 2 2 3 2 3 2 2 2" xfId="3765" xr:uid="{00000000-0005-0000-0000-0000B50E0000}"/>
    <cellStyle name="Normal 2 2 3 2 3 2 3" xfId="3766" xr:uid="{00000000-0005-0000-0000-0000B60E0000}"/>
    <cellStyle name="Normal 2 2 3 2 3 3" xfId="3767" xr:uid="{00000000-0005-0000-0000-0000B70E0000}"/>
    <cellStyle name="Normal 2 2 3 2 3 3 2" xfId="3768" xr:uid="{00000000-0005-0000-0000-0000B80E0000}"/>
    <cellStyle name="Normal 2 2 3 2 3 4" xfId="3769" xr:uid="{00000000-0005-0000-0000-0000B90E0000}"/>
    <cellStyle name="Normal 2 2 3 2 3 5" xfId="3770" xr:uid="{00000000-0005-0000-0000-0000BA0E0000}"/>
    <cellStyle name="Normal 2 2 3 2 3 6" xfId="3771" xr:uid="{00000000-0005-0000-0000-0000BB0E0000}"/>
    <cellStyle name="Normal 2 2 3 2 4" xfId="3772" xr:uid="{00000000-0005-0000-0000-0000BC0E0000}"/>
    <cellStyle name="Normal 2 2 3 2 4 2" xfId="3773" xr:uid="{00000000-0005-0000-0000-0000BD0E0000}"/>
    <cellStyle name="Normal 2 2 3 2 4 2 2" xfId="3774" xr:uid="{00000000-0005-0000-0000-0000BE0E0000}"/>
    <cellStyle name="Normal 2 2 3 2 4 3" xfId="3775" xr:uid="{00000000-0005-0000-0000-0000BF0E0000}"/>
    <cellStyle name="Normal 2 2 3 2 5" xfId="3776" xr:uid="{00000000-0005-0000-0000-0000C00E0000}"/>
    <cellStyle name="Normal 2 2 3 2 5 2" xfId="3777" xr:uid="{00000000-0005-0000-0000-0000C10E0000}"/>
    <cellStyle name="Normal 2 2 3 2 6" xfId="3778" xr:uid="{00000000-0005-0000-0000-0000C20E0000}"/>
    <cellStyle name="Normal 2 2 3 2 7" xfId="3779" xr:uid="{00000000-0005-0000-0000-0000C30E0000}"/>
    <cellStyle name="Normal 2 2 3 2 8" xfId="3780" xr:uid="{00000000-0005-0000-0000-0000C40E0000}"/>
    <cellStyle name="Normal 2 2 3 2 9" xfId="3781" xr:uid="{00000000-0005-0000-0000-0000C50E0000}"/>
    <cellStyle name="Normal 2 2 3 3" xfId="3782" xr:uid="{00000000-0005-0000-0000-0000C60E0000}"/>
    <cellStyle name="Normal 2 2 3 3 2" xfId="3783" xr:uid="{00000000-0005-0000-0000-0000C70E0000}"/>
    <cellStyle name="Normal 2 2 3 3 2 2" xfId="3784" xr:uid="{00000000-0005-0000-0000-0000C80E0000}"/>
    <cellStyle name="Normal 2 2 3 3 2 2 2" xfId="3785" xr:uid="{00000000-0005-0000-0000-0000C90E0000}"/>
    <cellStyle name="Normal 2 2 3 3 2 3" xfId="3786" xr:uid="{00000000-0005-0000-0000-0000CA0E0000}"/>
    <cellStyle name="Normal 2 2 3 3 2 4" xfId="3787" xr:uid="{00000000-0005-0000-0000-0000CB0E0000}"/>
    <cellStyle name="Normal 2 2 3 3 2 5" xfId="3788" xr:uid="{00000000-0005-0000-0000-0000CC0E0000}"/>
    <cellStyle name="Normal 2 2 3 3 3" xfId="3789" xr:uid="{00000000-0005-0000-0000-0000CD0E0000}"/>
    <cellStyle name="Normal 2 2 3 3 3 2" xfId="3790" xr:uid="{00000000-0005-0000-0000-0000CE0E0000}"/>
    <cellStyle name="Normal 2 2 3 3 4" xfId="3791" xr:uid="{00000000-0005-0000-0000-0000CF0E0000}"/>
    <cellStyle name="Normal 2 2 3 3 5" xfId="3792" xr:uid="{00000000-0005-0000-0000-0000D00E0000}"/>
    <cellStyle name="Normal 2 2 3 3 6" xfId="3793" xr:uid="{00000000-0005-0000-0000-0000D10E0000}"/>
    <cellStyle name="Normal 2 2 3 4" xfId="3794" xr:uid="{00000000-0005-0000-0000-0000D20E0000}"/>
    <cellStyle name="Normal 2 2 3 4 2" xfId="3795" xr:uid="{00000000-0005-0000-0000-0000D30E0000}"/>
    <cellStyle name="Normal 2 2 3 4 2 2" xfId="3796" xr:uid="{00000000-0005-0000-0000-0000D40E0000}"/>
    <cellStyle name="Normal 2 2 3 4 2 2 2" xfId="3797" xr:uid="{00000000-0005-0000-0000-0000D50E0000}"/>
    <cellStyle name="Normal 2 2 3 4 2 3" xfId="3798" xr:uid="{00000000-0005-0000-0000-0000D60E0000}"/>
    <cellStyle name="Normal 2 2 3 4 3" xfId="3799" xr:uid="{00000000-0005-0000-0000-0000D70E0000}"/>
    <cellStyle name="Normal 2 2 3 4 3 2" xfId="3800" xr:uid="{00000000-0005-0000-0000-0000D80E0000}"/>
    <cellStyle name="Normal 2 2 3 4 4" xfId="3801" xr:uid="{00000000-0005-0000-0000-0000D90E0000}"/>
    <cellStyle name="Normal 2 2 3 4 5" xfId="3802" xr:uid="{00000000-0005-0000-0000-0000DA0E0000}"/>
    <cellStyle name="Normal 2 2 3 4 6" xfId="3803" xr:uid="{00000000-0005-0000-0000-0000DB0E0000}"/>
    <cellStyle name="Normal 2 2 3 5" xfId="3804" xr:uid="{00000000-0005-0000-0000-0000DC0E0000}"/>
    <cellStyle name="Normal 2 2 3 5 2" xfId="3805" xr:uid="{00000000-0005-0000-0000-0000DD0E0000}"/>
    <cellStyle name="Normal 2 2 3 5 2 2" xfId="3806" xr:uid="{00000000-0005-0000-0000-0000DE0E0000}"/>
    <cellStyle name="Normal 2 2 3 5 3" xfId="3807" xr:uid="{00000000-0005-0000-0000-0000DF0E0000}"/>
    <cellStyle name="Normal 2 2 3 5 4" xfId="3808" xr:uid="{00000000-0005-0000-0000-0000E00E0000}"/>
    <cellStyle name="Normal 2 2 3 6" xfId="3809" xr:uid="{00000000-0005-0000-0000-0000E10E0000}"/>
    <cellStyle name="Normal 2 2 3 6 2" xfId="3810" xr:uid="{00000000-0005-0000-0000-0000E20E0000}"/>
    <cellStyle name="Normal 2 2 3 7" xfId="3811" xr:uid="{00000000-0005-0000-0000-0000E30E0000}"/>
    <cellStyle name="Normal 2 2 3 8" xfId="3812" xr:uid="{00000000-0005-0000-0000-0000E40E0000}"/>
    <cellStyle name="Normal 2 2 3 9" xfId="3813" xr:uid="{00000000-0005-0000-0000-0000E50E0000}"/>
    <cellStyle name="Normal 2 2 4" xfId="3814" xr:uid="{00000000-0005-0000-0000-0000E60E0000}"/>
    <cellStyle name="Normal 2 2 4 2" xfId="3815" xr:uid="{00000000-0005-0000-0000-0000E70E0000}"/>
    <cellStyle name="Normal 2 2 4 2 2" xfId="3816" xr:uid="{00000000-0005-0000-0000-0000E80E0000}"/>
    <cellStyle name="Normal 2 2 4 3" xfId="3817" xr:uid="{00000000-0005-0000-0000-0000E90E0000}"/>
    <cellStyle name="Normal 2 2 4 4" xfId="3818" xr:uid="{00000000-0005-0000-0000-0000EA0E0000}"/>
    <cellStyle name="Normal 2 2 5" xfId="3819" xr:uid="{00000000-0005-0000-0000-0000EB0E0000}"/>
    <cellStyle name="Normal 2 2 5 2" xfId="3820" xr:uid="{00000000-0005-0000-0000-0000EC0E0000}"/>
    <cellStyle name="Normal 2 3" xfId="3821" xr:uid="{00000000-0005-0000-0000-0000ED0E0000}"/>
    <cellStyle name="Normal 2 3 2" xfId="3822" xr:uid="{00000000-0005-0000-0000-0000EE0E0000}"/>
    <cellStyle name="Normal 2 3 3" xfId="3823" xr:uid="{00000000-0005-0000-0000-0000EF0E0000}"/>
    <cellStyle name="Normal 2 3 3 2" xfId="3824" xr:uid="{00000000-0005-0000-0000-0000F00E0000}"/>
    <cellStyle name="Normal 2 3 3 3" xfId="3825" xr:uid="{00000000-0005-0000-0000-0000F10E0000}"/>
    <cellStyle name="Normal 2 3 4" xfId="3826" xr:uid="{00000000-0005-0000-0000-0000F20E0000}"/>
    <cellStyle name="Normal 2 3 5" xfId="3827" xr:uid="{00000000-0005-0000-0000-0000F30E0000}"/>
    <cellStyle name="Normal 2 3 6" xfId="3828" xr:uid="{00000000-0005-0000-0000-0000F40E0000}"/>
    <cellStyle name="Normal 2 4" xfId="3829" xr:uid="{00000000-0005-0000-0000-0000F50E0000}"/>
    <cellStyle name="Normal 2 4 2" xfId="3830" xr:uid="{00000000-0005-0000-0000-0000F60E0000}"/>
    <cellStyle name="Normal 2 4 2 2" xfId="3831" xr:uid="{00000000-0005-0000-0000-0000F70E0000}"/>
    <cellStyle name="Normal 2 4 2 2 2" xfId="3832" xr:uid="{00000000-0005-0000-0000-0000F80E0000}"/>
    <cellStyle name="Normal 2 4 2 3" xfId="3833" xr:uid="{00000000-0005-0000-0000-0000F90E0000}"/>
    <cellStyle name="Normal 2 4 2 4" xfId="3834" xr:uid="{00000000-0005-0000-0000-0000FA0E0000}"/>
    <cellStyle name="Normal 2 4 3" xfId="3835" xr:uid="{00000000-0005-0000-0000-0000FB0E0000}"/>
    <cellStyle name="Normal 2 4 3 2" xfId="3836" xr:uid="{00000000-0005-0000-0000-0000FC0E0000}"/>
    <cellStyle name="Normal 2 4 3 3" xfId="3837" xr:uid="{00000000-0005-0000-0000-0000FD0E0000}"/>
    <cellStyle name="Normal 2 4 4" xfId="3838" xr:uid="{00000000-0005-0000-0000-0000FE0E0000}"/>
    <cellStyle name="Normal 2 4 4 2" xfId="3839" xr:uid="{00000000-0005-0000-0000-0000FF0E0000}"/>
    <cellStyle name="Normal 2 4 5" xfId="3840" xr:uid="{00000000-0005-0000-0000-0000000F0000}"/>
    <cellStyle name="Normal 2 4 6" xfId="3841" xr:uid="{00000000-0005-0000-0000-0000010F0000}"/>
    <cellStyle name="Normal 2 5" xfId="3842" xr:uid="{00000000-0005-0000-0000-0000020F0000}"/>
    <cellStyle name="Normal 2 6" xfId="3843" xr:uid="{00000000-0005-0000-0000-0000030F0000}"/>
    <cellStyle name="Normal 2 7" xfId="3844" xr:uid="{00000000-0005-0000-0000-0000040F0000}"/>
    <cellStyle name="Normal 2 8" xfId="3845" xr:uid="{00000000-0005-0000-0000-0000050F0000}"/>
    <cellStyle name="Normal 2 8 2" xfId="3846" xr:uid="{00000000-0005-0000-0000-0000060F0000}"/>
    <cellStyle name="Normal 2 8 2 2" xfId="3847" xr:uid="{00000000-0005-0000-0000-0000070F0000}"/>
    <cellStyle name="Normal 2 8 2 2 2" xfId="3848" xr:uid="{00000000-0005-0000-0000-0000080F0000}"/>
    <cellStyle name="Normal 2 8 2 2 2 2" xfId="3849" xr:uid="{00000000-0005-0000-0000-0000090F0000}"/>
    <cellStyle name="Normal 2 8 2 2 3" xfId="3850" xr:uid="{00000000-0005-0000-0000-00000A0F0000}"/>
    <cellStyle name="Normal 2 8 2 3" xfId="3851" xr:uid="{00000000-0005-0000-0000-00000B0F0000}"/>
    <cellStyle name="Normal 2 8 2 3 2" xfId="3852" xr:uid="{00000000-0005-0000-0000-00000C0F0000}"/>
    <cellStyle name="Normal 2 8 2 4" xfId="3853" xr:uid="{00000000-0005-0000-0000-00000D0F0000}"/>
    <cellStyle name="Normal 2 8 2 5" xfId="3854" xr:uid="{00000000-0005-0000-0000-00000E0F0000}"/>
    <cellStyle name="Normal 2 8 3" xfId="3855" xr:uid="{00000000-0005-0000-0000-00000F0F0000}"/>
    <cellStyle name="Normal 2 8 4" xfId="3856" xr:uid="{00000000-0005-0000-0000-0000100F0000}"/>
    <cellStyle name="Normal 2 8 4 2" xfId="3857" xr:uid="{00000000-0005-0000-0000-0000110F0000}"/>
    <cellStyle name="Normal 2 8 4 2 2" xfId="3858" xr:uid="{00000000-0005-0000-0000-0000120F0000}"/>
    <cellStyle name="Normal 2 8 4 3" xfId="3859" xr:uid="{00000000-0005-0000-0000-0000130F0000}"/>
    <cellStyle name="Normal 2 8 5" xfId="3860" xr:uid="{00000000-0005-0000-0000-0000140F0000}"/>
    <cellStyle name="Normal 2 8 5 2" xfId="3861" xr:uid="{00000000-0005-0000-0000-0000150F0000}"/>
    <cellStyle name="Normal 2 8 6" xfId="3862" xr:uid="{00000000-0005-0000-0000-0000160F0000}"/>
    <cellStyle name="Normal 2 8 7" xfId="3863" xr:uid="{00000000-0005-0000-0000-0000170F0000}"/>
    <cellStyle name="Normal 2 9" xfId="3864" xr:uid="{00000000-0005-0000-0000-0000180F0000}"/>
    <cellStyle name="Normal 2 9 2" xfId="3865" xr:uid="{00000000-0005-0000-0000-0000190F0000}"/>
    <cellStyle name="Normal 2 9 2 2" xfId="3866" xr:uid="{00000000-0005-0000-0000-00001A0F0000}"/>
    <cellStyle name="Normal 2 9 3" xfId="3867" xr:uid="{00000000-0005-0000-0000-00001B0F0000}"/>
    <cellStyle name="Normal 2_5 (2)" xfId="3868" xr:uid="{00000000-0005-0000-0000-00001C0F0000}"/>
    <cellStyle name="Normal 20" xfId="3869" xr:uid="{00000000-0005-0000-0000-00001D0F0000}"/>
    <cellStyle name="Normal 20 10" xfId="3870" xr:uid="{00000000-0005-0000-0000-00001E0F0000}"/>
    <cellStyle name="Normal 20 2" xfId="3871" xr:uid="{00000000-0005-0000-0000-00001F0F0000}"/>
    <cellStyle name="Normal 20 2 2" xfId="3872" xr:uid="{00000000-0005-0000-0000-0000200F0000}"/>
    <cellStyle name="Normal 20 2 2 2" xfId="3873" xr:uid="{00000000-0005-0000-0000-0000210F0000}"/>
    <cellStyle name="Normal 20 2 2 2 2" xfId="3874" xr:uid="{00000000-0005-0000-0000-0000220F0000}"/>
    <cellStyle name="Normal 20 2 2 2 2 2" xfId="3875" xr:uid="{00000000-0005-0000-0000-0000230F0000}"/>
    <cellStyle name="Normal 20 2 2 2 3" xfId="3876" xr:uid="{00000000-0005-0000-0000-0000240F0000}"/>
    <cellStyle name="Normal 20 2 2 2 4" xfId="3877" xr:uid="{00000000-0005-0000-0000-0000250F0000}"/>
    <cellStyle name="Normal 20 2 2 2 5" xfId="3878" xr:uid="{00000000-0005-0000-0000-0000260F0000}"/>
    <cellStyle name="Normal 20 2 2 3" xfId="3879" xr:uid="{00000000-0005-0000-0000-0000270F0000}"/>
    <cellStyle name="Normal 20 2 2 3 2" xfId="3880" xr:uid="{00000000-0005-0000-0000-0000280F0000}"/>
    <cellStyle name="Normal 20 2 2 4" xfId="3881" xr:uid="{00000000-0005-0000-0000-0000290F0000}"/>
    <cellStyle name="Normal 20 2 2 5" xfId="3882" xr:uid="{00000000-0005-0000-0000-00002A0F0000}"/>
    <cellStyle name="Normal 20 2 2 6" xfId="3883" xr:uid="{00000000-0005-0000-0000-00002B0F0000}"/>
    <cellStyle name="Normal 20 2 3" xfId="3884" xr:uid="{00000000-0005-0000-0000-00002C0F0000}"/>
    <cellStyle name="Normal 20 2 3 2" xfId="3885" xr:uid="{00000000-0005-0000-0000-00002D0F0000}"/>
    <cellStyle name="Normal 20 2 3 2 2" xfId="3886" xr:uid="{00000000-0005-0000-0000-00002E0F0000}"/>
    <cellStyle name="Normal 20 2 3 2 2 2" xfId="3887" xr:uid="{00000000-0005-0000-0000-00002F0F0000}"/>
    <cellStyle name="Normal 20 2 3 2 3" xfId="3888" xr:uid="{00000000-0005-0000-0000-0000300F0000}"/>
    <cellStyle name="Normal 20 2 3 3" xfId="3889" xr:uid="{00000000-0005-0000-0000-0000310F0000}"/>
    <cellStyle name="Normal 20 2 3 3 2" xfId="3890" xr:uid="{00000000-0005-0000-0000-0000320F0000}"/>
    <cellStyle name="Normal 20 2 3 4" xfId="3891" xr:uid="{00000000-0005-0000-0000-0000330F0000}"/>
    <cellStyle name="Normal 20 2 3 5" xfId="3892" xr:uid="{00000000-0005-0000-0000-0000340F0000}"/>
    <cellStyle name="Normal 20 2 3 6" xfId="3893" xr:uid="{00000000-0005-0000-0000-0000350F0000}"/>
    <cellStyle name="Normal 20 2 4" xfId="3894" xr:uid="{00000000-0005-0000-0000-0000360F0000}"/>
    <cellStyle name="Normal 20 2 4 2" xfId="3895" xr:uid="{00000000-0005-0000-0000-0000370F0000}"/>
    <cellStyle name="Normal 20 2 4 2 2" xfId="3896" xr:uid="{00000000-0005-0000-0000-0000380F0000}"/>
    <cellStyle name="Normal 20 2 4 3" xfId="3897" xr:uid="{00000000-0005-0000-0000-0000390F0000}"/>
    <cellStyle name="Normal 20 2 5" xfId="3898" xr:uid="{00000000-0005-0000-0000-00003A0F0000}"/>
    <cellStyle name="Normal 20 2 5 2" xfId="3899" xr:uid="{00000000-0005-0000-0000-00003B0F0000}"/>
    <cellStyle name="Normal 20 2 6" xfId="3900" xr:uid="{00000000-0005-0000-0000-00003C0F0000}"/>
    <cellStyle name="Normal 20 2 7" xfId="3901" xr:uid="{00000000-0005-0000-0000-00003D0F0000}"/>
    <cellStyle name="Normal 20 2 8" xfId="3902" xr:uid="{00000000-0005-0000-0000-00003E0F0000}"/>
    <cellStyle name="Normal 20 3" xfId="3903" xr:uid="{00000000-0005-0000-0000-00003F0F0000}"/>
    <cellStyle name="Normal 20 3 2" xfId="3904" xr:uid="{00000000-0005-0000-0000-0000400F0000}"/>
    <cellStyle name="Normal 20 3 2 2" xfId="3905" xr:uid="{00000000-0005-0000-0000-0000410F0000}"/>
    <cellStyle name="Normal 20 3 2 2 2" xfId="3906" xr:uid="{00000000-0005-0000-0000-0000420F0000}"/>
    <cellStyle name="Normal 20 3 2 3" xfId="3907" xr:uid="{00000000-0005-0000-0000-0000430F0000}"/>
    <cellStyle name="Normal 20 3 2 4" xfId="3908" xr:uid="{00000000-0005-0000-0000-0000440F0000}"/>
    <cellStyle name="Normal 20 3 2 5" xfId="3909" xr:uid="{00000000-0005-0000-0000-0000450F0000}"/>
    <cellStyle name="Normal 20 3 3" xfId="3910" xr:uid="{00000000-0005-0000-0000-0000460F0000}"/>
    <cellStyle name="Normal 20 3 3 2" xfId="3911" xr:uid="{00000000-0005-0000-0000-0000470F0000}"/>
    <cellStyle name="Normal 20 3 4" xfId="3912" xr:uid="{00000000-0005-0000-0000-0000480F0000}"/>
    <cellStyle name="Normal 20 3 5" xfId="3913" xr:uid="{00000000-0005-0000-0000-0000490F0000}"/>
    <cellStyle name="Normal 20 3 6" xfId="3914" xr:uid="{00000000-0005-0000-0000-00004A0F0000}"/>
    <cellStyle name="Normal 20 4" xfId="3915" xr:uid="{00000000-0005-0000-0000-00004B0F0000}"/>
    <cellStyle name="Normal 20 4 2" xfId="3916" xr:uid="{00000000-0005-0000-0000-00004C0F0000}"/>
    <cellStyle name="Normal 20 4 2 2" xfId="3917" xr:uid="{00000000-0005-0000-0000-00004D0F0000}"/>
    <cellStyle name="Normal 20 4 2 2 2" xfId="3918" xr:uid="{00000000-0005-0000-0000-00004E0F0000}"/>
    <cellStyle name="Normal 20 4 2 3" xfId="3919" xr:uid="{00000000-0005-0000-0000-00004F0F0000}"/>
    <cellStyle name="Normal 20 4 3" xfId="3920" xr:uid="{00000000-0005-0000-0000-0000500F0000}"/>
    <cellStyle name="Normal 20 4 3 2" xfId="3921" xr:uid="{00000000-0005-0000-0000-0000510F0000}"/>
    <cellStyle name="Normal 20 4 4" xfId="3922" xr:uid="{00000000-0005-0000-0000-0000520F0000}"/>
    <cellStyle name="Normal 20 4 5" xfId="3923" xr:uid="{00000000-0005-0000-0000-0000530F0000}"/>
    <cellStyle name="Normal 20 4 6" xfId="3924" xr:uid="{00000000-0005-0000-0000-0000540F0000}"/>
    <cellStyle name="Normal 20 5" xfId="3925" xr:uid="{00000000-0005-0000-0000-0000550F0000}"/>
    <cellStyle name="Normal 20 5 2" xfId="3926" xr:uid="{00000000-0005-0000-0000-0000560F0000}"/>
    <cellStyle name="Normal 20 5 2 2" xfId="3927" xr:uid="{00000000-0005-0000-0000-0000570F0000}"/>
    <cellStyle name="Normal 20 5 3" xfId="3928" xr:uid="{00000000-0005-0000-0000-0000580F0000}"/>
    <cellStyle name="Normal 20 5 4" xfId="3929" xr:uid="{00000000-0005-0000-0000-0000590F0000}"/>
    <cellStyle name="Normal 20 6" xfId="3930" xr:uid="{00000000-0005-0000-0000-00005A0F0000}"/>
    <cellStyle name="Normal 20 6 2" xfId="3931" xr:uid="{00000000-0005-0000-0000-00005B0F0000}"/>
    <cellStyle name="Normal 20 6 3" xfId="3932" xr:uid="{00000000-0005-0000-0000-00005C0F0000}"/>
    <cellStyle name="Normal 20 7" xfId="3933" xr:uid="{00000000-0005-0000-0000-00005D0F0000}"/>
    <cellStyle name="Normal 20 8" xfId="3934" xr:uid="{00000000-0005-0000-0000-00005E0F0000}"/>
    <cellStyle name="Normal 20 9" xfId="3935" xr:uid="{00000000-0005-0000-0000-00005F0F0000}"/>
    <cellStyle name="Normal 21" xfId="3936" xr:uid="{00000000-0005-0000-0000-0000600F0000}"/>
    <cellStyle name="Normal 21 2" xfId="3937" xr:uid="{00000000-0005-0000-0000-0000610F0000}"/>
    <cellStyle name="Normal 21 2 2" xfId="3938" xr:uid="{00000000-0005-0000-0000-0000620F0000}"/>
    <cellStyle name="Normal 21 2 2 2" xfId="3939" xr:uid="{00000000-0005-0000-0000-0000630F0000}"/>
    <cellStyle name="Normal 21 2 2 2 2" xfId="3940" xr:uid="{00000000-0005-0000-0000-0000640F0000}"/>
    <cellStyle name="Normal 21 2 2 2 2 2" xfId="3941" xr:uid="{00000000-0005-0000-0000-0000650F0000}"/>
    <cellStyle name="Normal 21 2 2 2 3" xfId="3942" xr:uid="{00000000-0005-0000-0000-0000660F0000}"/>
    <cellStyle name="Normal 21 2 2 2 4" xfId="3943" xr:uid="{00000000-0005-0000-0000-0000670F0000}"/>
    <cellStyle name="Normal 21 2 2 2 5" xfId="3944" xr:uid="{00000000-0005-0000-0000-0000680F0000}"/>
    <cellStyle name="Normal 21 2 2 3" xfId="3945" xr:uid="{00000000-0005-0000-0000-0000690F0000}"/>
    <cellStyle name="Normal 21 2 2 3 2" xfId="3946" xr:uid="{00000000-0005-0000-0000-00006A0F0000}"/>
    <cellStyle name="Normal 21 2 2 4" xfId="3947" xr:uid="{00000000-0005-0000-0000-00006B0F0000}"/>
    <cellStyle name="Normal 21 2 2 5" xfId="3948" xr:uid="{00000000-0005-0000-0000-00006C0F0000}"/>
    <cellStyle name="Normal 21 2 2 6" xfId="3949" xr:uid="{00000000-0005-0000-0000-00006D0F0000}"/>
    <cellStyle name="Normal 21 2 3" xfId="3950" xr:uid="{00000000-0005-0000-0000-00006E0F0000}"/>
    <cellStyle name="Normal 21 2 3 2" xfId="3951" xr:uid="{00000000-0005-0000-0000-00006F0F0000}"/>
    <cellStyle name="Normal 21 2 3 2 2" xfId="3952" xr:uid="{00000000-0005-0000-0000-0000700F0000}"/>
    <cellStyle name="Normal 21 2 3 2 2 2" xfId="3953" xr:uid="{00000000-0005-0000-0000-0000710F0000}"/>
    <cellStyle name="Normal 21 2 3 2 3" xfId="3954" xr:uid="{00000000-0005-0000-0000-0000720F0000}"/>
    <cellStyle name="Normal 21 2 3 3" xfId="3955" xr:uid="{00000000-0005-0000-0000-0000730F0000}"/>
    <cellStyle name="Normal 21 2 3 3 2" xfId="3956" xr:uid="{00000000-0005-0000-0000-0000740F0000}"/>
    <cellStyle name="Normal 21 2 3 4" xfId="3957" xr:uid="{00000000-0005-0000-0000-0000750F0000}"/>
    <cellStyle name="Normal 21 2 3 5" xfId="3958" xr:uid="{00000000-0005-0000-0000-0000760F0000}"/>
    <cellStyle name="Normal 21 2 3 6" xfId="3959" xr:uid="{00000000-0005-0000-0000-0000770F0000}"/>
    <cellStyle name="Normal 21 2 4" xfId="3960" xr:uid="{00000000-0005-0000-0000-0000780F0000}"/>
    <cellStyle name="Normal 21 2 4 2" xfId="3961" xr:uid="{00000000-0005-0000-0000-0000790F0000}"/>
    <cellStyle name="Normal 21 2 4 2 2" xfId="3962" xr:uid="{00000000-0005-0000-0000-00007A0F0000}"/>
    <cellStyle name="Normal 21 2 4 3" xfId="3963" xr:uid="{00000000-0005-0000-0000-00007B0F0000}"/>
    <cellStyle name="Normal 21 2 5" xfId="3964" xr:uid="{00000000-0005-0000-0000-00007C0F0000}"/>
    <cellStyle name="Normal 21 2 5 2" xfId="3965" xr:uid="{00000000-0005-0000-0000-00007D0F0000}"/>
    <cellStyle name="Normal 21 2 6" xfId="3966" xr:uid="{00000000-0005-0000-0000-00007E0F0000}"/>
    <cellStyle name="Normal 21 2 7" xfId="3967" xr:uid="{00000000-0005-0000-0000-00007F0F0000}"/>
    <cellStyle name="Normal 21 2 8" xfId="3968" xr:uid="{00000000-0005-0000-0000-0000800F0000}"/>
    <cellStyle name="Normal 21 2 9" xfId="3969" xr:uid="{00000000-0005-0000-0000-0000810F0000}"/>
    <cellStyle name="Normal 21 3" xfId="3970" xr:uid="{00000000-0005-0000-0000-0000820F0000}"/>
    <cellStyle name="Normal 21 3 2" xfId="3971" xr:uid="{00000000-0005-0000-0000-0000830F0000}"/>
    <cellStyle name="Normal 21 3 2 2" xfId="3972" xr:uid="{00000000-0005-0000-0000-0000840F0000}"/>
    <cellStyle name="Normal 21 3 2 2 2" xfId="3973" xr:uid="{00000000-0005-0000-0000-0000850F0000}"/>
    <cellStyle name="Normal 21 3 2 3" xfId="3974" xr:uid="{00000000-0005-0000-0000-0000860F0000}"/>
    <cellStyle name="Normal 21 3 2 4" xfId="3975" xr:uid="{00000000-0005-0000-0000-0000870F0000}"/>
    <cellStyle name="Normal 21 3 2 5" xfId="3976" xr:uid="{00000000-0005-0000-0000-0000880F0000}"/>
    <cellStyle name="Normal 21 3 3" xfId="3977" xr:uid="{00000000-0005-0000-0000-0000890F0000}"/>
    <cellStyle name="Normal 21 3 3 2" xfId="3978" xr:uid="{00000000-0005-0000-0000-00008A0F0000}"/>
    <cellStyle name="Normal 21 3 4" xfId="3979" xr:uid="{00000000-0005-0000-0000-00008B0F0000}"/>
    <cellStyle name="Normal 21 3 5" xfId="3980" xr:uid="{00000000-0005-0000-0000-00008C0F0000}"/>
    <cellStyle name="Normal 21 3 6" xfId="3981" xr:uid="{00000000-0005-0000-0000-00008D0F0000}"/>
    <cellStyle name="Normal 21 4" xfId="3982" xr:uid="{00000000-0005-0000-0000-00008E0F0000}"/>
    <cellStyle name="Normal 21 4 2" xfId="3983" xr:uid="{00000000-0005-0000-0000-00008F0F0000}"/>
    <cellStyle name="Normal 21 4 2 2" xfId="3984" xr:uid="{00000000-0005-0000-0000-0000900F0000}"/>
    <cellStyle name="Normal 21 4 2 2 2" xfId="3985" xr:uid="{00000000-0005-0000-0000-0000910F0000}"/>
    <cellStyle name="Normal 21 4 2 3" xfId="3986" xr:uid="{00000000-0005-0000-0000-0000920F0000}"/>
    <cellStyle name="Normal 21 4 3" xfId="3987" xr:uid="{00000000-0005-0000-0000-0000930F0000}"/>
    <cellStyle name="Normal 21 4 3 2" xfId="3988" xr:uid="{00000000-0005-0000-0000-0000940F0000}"/>
    <cellStyle name="Normal 21 4 4" xfId="3989" xr:uid="{00000000-0005-0000-0000-0000950F0000}"/>
    <cellStyle name="Normal 21 4 5" xfId="3990" xr:uid="{00000000-0005-0000-0000-0000960F0000}"/>
    <cellStyle name="Normal 21 4 6" xfId="3991" xr:uid="{00000000-0005-0000-0000-0000970F0000}"/>
    <cellStyle name="Normal 21 5" xfId="3992" xr:uid="{00000000-0005-0000-0000-0000980F0000}"/>
    <cellStyle name="Normal 21 5 2" xfId="3993" xr:uid="{00000000-0005-0000-0000-0000990F0000}"/>
    <cellStyle name="Normal 21 5 2 2" xfId="3994" xr:uid="{00000000-0005-0000-0000-00009A0F0000}"/>
    <cellStyle name="Normal 21 5 3" xfId="3995" xr:uid="{00000000-0005-0000-0000-00009B0F0000}"/>
    <cellStyle name="Normal 21 5 4" xfId="3996" xr:uid="{00000000-0005-0000-0000-00009C0F0000}"/>
    <cellStyle name="Normal 21 6" xfId="3997" xr:uid="{00000000-0005-0000-0000-00009D0F0000}"/>
    <cellStyle name="Normal 21 6 2" xfId="3998" xr:uid="{00000000-0005-0000-0000-00009E0F0000}"/>
    <cellStyle name="Normal 21 6 3" xfId="3999" xr:uid="{00000000-0005-0000-0000-00009F0F0000}"/>
    <cellStyle name="Normal 21 7" xfId="4000" xr:uid="{00000000-0005-0000-0000-0000A00F0000}"/>
    <cellStyle name="Normal 21 7 2" xfId="4001" xr:uid="{00000000-0005-0000-0000-0000A10F0000}"/>
    <cellStyle name="Normal 21 8" xfId="4002" xr:uid="{00000000-0005-0000-0000-0000A20F0000}"/>
    <cellStyle name="Normal 21 9" xfId="4003" xr:uid="{00000000-0005-0000-0000-0000A30F0000}"/>
    <cellStyle name="Normal 22" xfId="4004" xr:uid="{00000000-0005-0000-0000-0000A40F0000}"/>
    <cellStyle name="Normal 22 2" xfId="4005" xr:uid="{00000000-0005-0000-0000-0000A50F0000}"/>
    <cellStyle name="Normal 22 3" xfId="4006" xr:uid="{00000000-0005-0000-0000-0000A60F0000}"/>
    <cellStyle name="Normal 22 3 2" xfId="4007" xr:uid="{00000000-0005-0000-0000-0000A70F0000}"/>
    <cellStyle name="Normal 22 3 2 2" xfId="4008" xr:uid="{00000000-0005-0000-0000-0000A80F0000}"/>
    <cellStyle name="Normal 22 3 2 2 2" xfId="4009" xr:uid="{00000000-0005-0000-0000-0000A90F0000}"/>
    <cellStyle name="Normal 22 3 2 3" xfId="4010" xr:uid="{00000000-0005-0000-0000-0000AA0F0000}"/>
    <cellStyle name="Normal 22 3 2 4" xfId="4011" xr:uid="{00000000-0005-0000-0000-0000AB0F0000}"/>
    <cellStyle name="Normal 22 3 2 5" xfId="4012" xr:uid="{00000000-0005-0000-0000-0000AC0F0000}"/>
    <cellStyle name="Normal 22 3 3" xfId="4013" xr:uid="{00000000-0005-0000-0000-0000AD0F0000}"/>
    <cellStyle name="Normal 22 3 3 2" xfId="4014" xr:uid="{00000000-0005-0000-0000-0000AE0F0000}"/>
    <cellStyle name="Normal 22 3 4" xfId="4015" xr:uid="{00000000-0005-0000-0000-0000AF0F0000}"/>
    <cellStyle name="Normal 22 3 5" xfId="4016" xr:uid="{00000000-0005-0000-0000-0000B00F0000}"/>
    <cellStyle name="Normal 22 3 6" xfId="4017" xr:uid="{00000000-0005-0000-0000-0000B10F0000}"/>
    <cellStyle name="Normal 22 3 7" xfId="4018" xr:uid="{00000000-0005-0000-0000-0000B20F0000}"/>
    <cellStyle name="Normal 22 4" xfId="4019" xr:uid="{00000000-0005-0000-0000-0000B30F0000}"/>
    <cellStyle name="Normal 22 4 2" xfId="4020" xr:uid="{00000000-0005-0000-0000-0000B40F0000}"/>
    <cellStyle name="Normal 22 4 2 2" xfId="4021" xr:uid="{00000000-0005-0000-0000-0000B50F0000}"/>
    <cellStyle name="Normal 22 4 2 2 2" xfId="4022" xr:uid="{00000000-0005-0000-0000-0000B60F0000}"/>
    <cellStyle name="Normal 22 4 2 3" xfId="4023" xr:uid="{00000000-0005-0000-0000-0000B70F0000}"/>
    <cellStyle name="Normal 22 4 3" xfId="4024" xr:uid="{00000000-0005-0000-0000-0000B80F0000}"/>
    <cellStyle name="Normal 22 4 3 2" xfId="4025" xr:uid="{00000000-0005-0000-0000-0000B90F0000}"/>
    <cellStyle name="Normal 22 4 4" xfId="4026" xr:uid="{00000000-0005-0000-0000-0000BA0F0000}"/>
    <cellStyle name="Normal 22 4 5" xfId="4027" xr:uid="{00000000-0005-0000-0000-0000BB0F0000}"/>
    <cellStyle name="Normal 22 4 6" xfId="4028" xr:uid="{00000000-0005-0000-0000-0000BC0F0000}"/>
    <cellStyle name="Normal 22 5" xfId="4029" xr:uid="{00000000-0005-0000-0000-0000BD0F0000}"/>
    <cellStyle name="Normal 22 5 2" xfId="4030" xr:uid="{00000000-0005-0000-0000-0000BE0F0000}"/>
    <cellStyle name="Normal 22 6" xfId="4031" xr:uid="{00000000-0005-0000-0000-0000BF0F0000}"/>
    <cellStyle name="Normal 23" xfId="4032" xr:uid="{00000000-0005-0000-0000-0000C00F0000}"/>
    <cellStyle name="Normal 23 2" xfId="4033" xr:uid="{00000000-0005-0000-0000-0000C10F0000}"/>
    <cellStyle name="Normal 23 3" xfId="4034" xr:uid="{00000000-0005-0000-0000-0000C20F0000}"/>
    <cellStyle name="Normal 23 3 2" xfId="4035" xr:uid="{00000000-0005-0000-0000-0000C30F0000}"/>
    <cellStyle name="Normal 24" xfId="4036" xr:uid="{00000000-0005-0000-0000-0000C40F0000}"/>
    <cellStyle name="Normal 24 2" xfId="4037" xr:uid="{00000000-0005-0000-0000-0000C50F0000}"/>
    <cellStyle name="Normal 24 2 2" xfId="4038" xr:uid="{00000000-0005-0000-0000-0000C60F0000}"/>
    <cellStyle name="Normal 24 2 2 2" xfId="4039" xr:uid="{00000000-0005-0000-0000-0000C70F0000}"/>
    <cellStyle name="Normal 24 2 2 2 2" xfId="4040" xr:uid="{00000000-0005-0000-0000-0000C80F0000}"/>
    <cellStyle name="Normal 24 2 2 2 2 2" xfId="4041" xr:uid="{00000000-0005-0000-0000-0000C90F0000}"/>
    <cellStyle name="Normal 24 2 2 2 3" xfId="4042" xr:uid="{00000000-0005-0000-0000-0000CA0F0000}"/>
    <cellStyle name="Normal 24 2 2 3" xfId="4043" xr:uid="{00000000-0005-0000-0000-0000CB0F0000}"/>
    <cellStyle name="Normal 24 2 2 3 2" xfId="4044" xr:uid="{00000000-0005-0000-0000-0000CC0F0000}"/>
    <cellStyle name="Normal 24 2 2 4" xfId="4045" xr:uid="{00000000-0005-0000-0000-0000CD0F0000}"/>
    <cellStyle name="Normal 24 2 2 5" xfId="4046" xr:uid="{00000000-0005-0000-0000-0000CE0F0000}"/>
    <cellStyle name="Normal 24 2 2 6" xfId="4047" xr:uid="{00000000-0005-0000-0000-0000CF0F0000}"/>
    <cellStyle name="Normal 24 2 3" xfId="4048" xr:uid="{00000000-0005-0000-0000-0000D00F0000}"/>
    <cellStyle name="Normal 24 2 3 2" xfId="4049" xr:uid="{00000000-0005-0000-0000-0000D10F0000}"/>
    <cellStyle name="Normal 24 2 3 2 2" xfId="4050" xr:uid="{00000000-0005-0000-0000-0000D20F0000}"/>
    <cellStyle name="Normal 24 2 3 3" xfId="4051" xr:uid="{00000000-0005-0000-0000-0000D30F0000}"/>
    <cellStyle name="Normal 24 2 4" xfId="4052" xr:uid="{00000000-0005-0000-0000-0000D40F0000}"/>
    <cellStyle name="Normal 24 2 4 2" xfId="4053" xr:uid="{00000000-0005-0000-0000-0000D50F0000}"/>
    <cellStyle name="Normal 24 2 5" xfId="4054" xr:uid="{00000000-0005-0000-0000-0000D60F0000}"/>
    <cellStyle name="Normal 24 2 6" xfId="4055" xr:uid="{00000000-0005-0000-0000-0000D70F0000}"/>
    <cellStyle name="Normal 24 2 7" xfId="4056" xr:uid="{00000000-0005-0000-0000-0000D80F0000}"/>
    <cellStyle name="Normal 24 3" xfId="4057" xr:uid="{00000000-0005-0000-0000-0000D90F0000}"/>
    <cellStyle name="Normal 24 3 2" xfId="4058" xr:uid="{00000000-0005-0000-0000-0000DA0F0000}"/>
    <cellStyle name="Normal 24 3 2 2" xfId="4059" xr:uid="{00000000-0005-0000-0000-0000DB0F0000}"/>
    <cellStyle name="Normal 24 3 2 2 2" xfId="4060" xr:uid="{00000000-0005-0000-0000-0000DC0F0000}"/>
    <cellStyle name="Normal 24 3 2 3" xfId="4061" xr:uid="{00000000-0005-0000-0000-0000DD0F0000}"/>
    <cellStyle name="Normal 24 3 3" xfId="4062" xr:uid="{00000000-0005-0000-0000-0000DE0F0000}"/>
    <cellStyle name="Normal 24 3 3 2" xfId="4063" xr:uid="{00000000-0005-0000-0000-0000DF0F0000}"/>
    <cellStyle name="Normal 24 3 4" xfId="4064" xr:uid="{00000000-0005-0000-0000-0000E00F0000}"/>
    <cellStyle name="Normal 24 3 5" xfId="4065" xr:uid="{00000000-0005-0000-0000-0000E10F0000}"/>
    <cellStyle name="Normal 24 3 6" xfId="4066" xr:uid="{00000000-0005-0000-0000-0000E20F0000}"/>
    <cellStyle name="Normal 24 4" xfId="4067" xr:uid="{00000000-0005-0000-0000-0000E30F0000}"/>
    <cellStyle name="Normal 24 4 2" xfId="4068" xr:uid="{00000000-0005-0000-0000-0000E40F0000}"/>
    <cellStyle name="Normal 24 4 2 2" xfId="4069" xr:uid="{00000000-0005-0000-0000-0000E50F0000}"/>
    <cellStyle name="Normal 24 4 3" xfId="4070" xr:uid="{00000000-0005-0000-0000-0000E60F0000}"/>
    <cellStyle name="Normal 24 4 4" xfId="4071" xr:uid="{00000000-0005-0000-0000-0000E70F0000}"/>
    <cellStyle name="Normal 24 5" xfId="4072" xr:uid="{00000000-0005-0000-0000-0000E80F0000}"/>
    <cellStyle name="Normal 24 5 2" xfId="4073" xr:uid="{00000000-0005-0000-0000-0000E90F0000}"/>
    <cellStyle name="Normal 24 5 3" xfId="4074" xr:uid="{00000000-0005-0000-0000-0000EA0F0000}"/>
    <cellStyle name="Normal 24 6" xfId="4075" xr:uid="{00000000-0005-0000-0000-0000EB0F0000}"/>
    <cellStyle name="Normal 24 7" xfId="4076" xr:uid="{00000000-0005-0000-0000-0000EC0F0000}"/>
    <cellStyle name="Normal 24 8" xfId="4077" xr:uid="{00000000-0005-0000-0000-0000ED0F0000}"/>
    <cellStyle name="Normal 24 9" xfId="4078" xr:uid="{00000000-0005-0000-0000-0000EE0F0000}"/>
    <cellStyle name="Normal 25" xfId="4079" xr:uid="{00000000-0005-0000-0000-0000EF0F0000}"/>
    <cellStyle name="Normal 25 2" xfId="4080" xr:uid="{00000000-0005-0000-0000-0000F00F0000}"/>
    <cellStyle name="Normal 25 2 2" xfId="4081" xr:uid="{00000000-0005-0000-0000-0000F10F0000}"/>
    <cellStyle name="Normal 25 2 2 2" xfId="4082" xr:uid="{00000000-0005-0000-0000-0000F20F0000}"/>
    <cellStyle name="Normal 25 2 2 2 2" xfId="4083" xr:uid="{00000000-0005-0000-0000-0000F30F0000}"/>
    <cellStyle name="Normal 25 2 2 2 2 2" xfId="4084" xr:uid="{00000000-0005-0000-0000-0000F40F0000}"/>
    <cellStyle name="Normal 25 2 2 2 3" xfId="4085" xr:uid="{00000000-0005-0000-0000-0000F50F0000}"/>
    <cellStyle name="Normal 25 2 2 3" xfId="4086" xr:uid="{00000000-0005-0000-0000-0000F60F0000}"/>
    <cellStyle name="Normal 25 2 2 3 2" xfId="4087" xr:uid="{00000000-0005-0000-0000-0000F70F0000}"/>
    <cellStyle name="Normal 25 2 2 4" xfId="4088" xr:uid="{00000000-0005-0000-0000-0000F80F0000}"/>
    <cellStyle name="Normal 25 2 2 5" xfId="4089" xr:uid="{00000000-0005-0000-0000-0000F90F0000}"/>
    <cellStyle name="Normal 25 2 2 6" xfId="4090" xr:uid="{00000000-0005-0000-0000-0000FA0F0000}"/>
    <cellStyle name="Normal 25 2 3" xfId="4091" xr:uid="{00000000-0005-0000-0000-0000FB0F0000}"/>
    <cellStyle name="Normal 25 2 3 2" xfId="4092" xr:uid="{00000000-0005-0000-0000-0000FC0F0000}"/>
    <cellStyle name="Normal 25 2 3 2 2" xfId="4093" xr:uid="{00000000-0005-0000-0000-0000FD0F0000}"/>
    <cellStyle name="Normal 25 2 3 3" xfId="4094" xr:uid="{00000000-0005-0000-0000-0000FE0F0000}"/>
    <cellStyle name="Normal 25 2 4" xfId="4095" xr:uid="{00000000-0005-0000-0000-0000FF0F0000}"/>
    <cellStyle name="Normal 25 2 4 2" xfId="4096" xr:uid="{00000000-0005-0000-0000-000000100000}"/>
    <cellStyle name="Normal 25 2 5" xfId="4097" xr:uid="{00000000-0005-0000-0000-000001100000}"/>
    <cellStyle name="Normal 25 2 6" xfId="4098" xr:uid="{00000000-0005-0000-0000-000002100000}"/>
    <cellStyle name="Normal 25 2 7" xfId="4099" xr:uid="{00000000-0005-0000-0000-000003100000}"/>
    <cellStyle name="Normal 25 3" xfId="4100" xr:uid="{00000000-0005-0000-0000-000004100000}"/>
    <cellStyle name="Normal 25 3 2" xfId="4101" xr:uid="{00000000-0005-0000-0000-000005100000}"/>
    <cellStyle name="Normal 25 3 2 2" xfId="4102" xr:uid="{00000000-0005-0000-0000-000006100000}"/>
    <cellStyle name="Normal 25 3 2 2 2" xfId="4103" xr:uid="{00000000-0005-0000-0000-000007100000}"/>
    <cellStyle name="Normal 25 3 2 3" xfId="4104" xr:uid="{00000000-0005-0000-0000-000008100000}"/>
    <cellStyle name="Normal 25 3 3" xfId="4105" xr:uid="{00000000-0005-0000-0000-000009100000}"/>
    <cellStyle name="Normal 25 3 3 2" xfId="4106" xr:uid="{00000000-0005-0000-0000-00000A100000}"/>
    <cellStyle name="Normal 25 3 4" xfId="4107" xr:uid="{00000000-0005-0000-0000-00000B100000}"/>
    <cellStyle name="Normal 25 3 5" xfId="4108" xr:uid="{00000000-0005-0000-0000-00000C100000}"/>
    <cellStyle name="Normal 25 3 6" xfId="4109" xr:uid="{00000000-0005-0000-0000-00000D100000}"/>
    <cellStyle name="Normal 25 4" xfId="4110" xr:uid="{00000000-0005-0000-0000-00000E100000}"/>
    <cellStyle name="Normal 25 4 2" xfId="4111" xr:uid="{00000000-0005-0000-0000-00000F100000}"/>
    <cellStyle name="Normal 25 4 2 2" xfId="4112" xr:uid="{00000000-0005-0000-0000-000010100000}"/>
    <cellStyle name="Normal 25 4 3" xfId="4113" xr:uid="{00000000-0005-0000-0000-000011100000}"/>
    <cellStyle name="Normal 25 4 4" xfId="4114" xr:uid="{00000000-0005-0000-0000-000012100000}"/>
    <cellStyle name="Normal 25 5" xfId="4115" xr:uid="{00000000-0005-0000-0000-000013100000}"/>
    <cellStyle name="Normal 25 5 2" xfId="4116" xr:uid="{00000000-0005-0000-0000-000014100000}"/>
    <cellStyle name="Normal 25 5 3" xfId="4117" xr:uid="{00000000-0005-0000-0000-000015100000}"/>
    <cellStyle name="Normal 25 6" xfId="4118" xr:uid="{00000000-0005-0000-0000-000016100000}"/>
    <cellStyle name="Normal 25 7" xfId="4119" xr:uid="{00000000-0005-0000-0000-000017100000}"/>
    <cellStyle name="Normal 25 8" xfId="4120" xr:uid="{00000000-0005-0000-0000-000018100000}"/>
    <cellStyle name="Normal 25 9" xfId="4121" xr:uid="{00000000-0005-0000-0000-000019100000}"/>
    <cellStyle name="Normal 26" xfId="4122" xr:uid="{00000000-0005-0000-0000-00001A100000}"/>
    <cellStyle name="Normal 26 2" xfId="4123" xr:uid="{00000000-0005-0000-0000-00001B100000}"/>
    <cellStyle name="Normal 26 2 2" xfId="4124" xr:uid="{00000000-0005-0000-0000-00001C100000}"/>
    <cellStyle name="Normal 26 3" xfId="4125" xr:uid="{00000000-0005-0000-0000-00001D100000}"/>
    <cellStyle name="Normal 27" xfId="4126" xr:uid="{00000000-0005-0000-0000-00001E100000}"/>
    <cellStyle name="Normal 27 2" xfId="4127" xr:uid="{00000000-0005-0000-0000-00001F100000}"/>
    <cellStyle name="Normal 27 2 2" xfId="4128" xr:uid="{00000000-0005-0000-0000-000020100000}"/>
    <cellStyle name="Normal 27 3" xfId="4129" xr:uid="{00000000-0005-0000-0000-000021100000}"/>
    <cellStyle name="Normal 28" xfId="4130" xr:uid="{00000000-0005-0000-0000-000022100000}"/>
    <cellStyle name="Normal 28 2" xfId="4131" xr:uid="{00000000-0005-0000-0000-000023100000}"/>
    <cellStyle name="Normal 29" xfId="4132" xr:uid="{00000000-0005-0000-0000-000024100000}"/>
    <cellStyle name="Normal 29 2" xfId="4133" xr:uid="{00000000-0005-0000-0000-000025100000}"/>
    <cellStyle name="Normal 3" xfId="4134" xr:uid="{00000000-0005-0000-0000-000026100000}"/>
    <cellStyle name="Normal 3 2" xfId="4135" xr:uid="{00000000-0005-0000-0000-000027100000}"/>
    <cellStyle name="Normal 3 2 2" xfId="4136" xr:uid="{00000000-0005-0000-0000-000028100000}"/>
    <cellStyle name="Normal 3 2 3" xfId="4137" xr:uid="{00000000-0005-0000-0000-000029100000}"/>
    <cellStyle name="Normal 3 2 4" xfId="4138" xr:uid="{00000000-0005-0000-0000-00002A100000}"/>
    <cellStyle name="Normal 3 2 5" xfId="4139" xr:uid="{00000000-0005-0000-0000-00002B100000}"/>
    <cellStyle name="Normal 3 3" xfId="4140" xr:uid="{00000000-0005-0000-0000-00002C100000}"/>
    <cellStyle name="Normal 3 3 2" xfId="4141" xr:uid="{00000000-0005-0000-0000-00002D100000}"/>
    <cellStyle name="Normal 3 4" xfId="4142" xr:uid="{00000000-0005-0000-0000-00002E100000}"/>
    <cellStyle name="Normal 3 5" xfId="4143" xr:uid="{00000000-0005-0000-0000-00002F100000}"/>
    <cellStyle name="Normal 3 5 2 2" xfId="4144" xr:uid="{00000000-0005-0000-0000-000030100000}"/>
    <cellStyle name="Normal 3 6" xfId="4145" xr:uid="{00000000-0005-0000-0000-000031100000}"/>
    <cellStyle name="Normal 3 6 2" xfId="4146" xr:uid="{00000000-0005-0000-0000-000032100000}"/>
    <cellStyle name="Normal 3 6 2 2" xfId="4147" xr:uid="{00000000-0005-0000-0000-000033100000}"/>
    <cellStyle name="Normal 3 6 2 2 2" xfId="4148" xr:uid="{00000000-0005-0000-0000-000034100000}"/>
    <cellStyle name="Normal 3 6 2 3" xfId="4149" xr:uid="{00000000-0005-0000-0000-000035100000}"/>
    <cellStyle name="Normal 3 6 3" xfId="4150" xr:uid="{00000000-0005-0000-0000-000036100000}"/>
    <cellStyle name="Normal 3 6 3 2" xfId="4151" xr:uid="{00000000-0005-0000-0000-000037100000}"/>
    <cellStyle name="Normal 3 6 4" xfId="4152" xr:uid="{00000000-0005-0000-0000-000038100000}"/>
    <cellStyle name="Normal 3 6 5" xfId="4153" xr:uid="{00000000-0005-0000-0000-000039100000}"/>
    <cellStyle name="Normal 3 6 6" xfId="4154" xr:uid="{00000000-0005-0000-0000-00003A100000}"/>
    <cellStyle name="Normal 3 6 7" xfId="4155" xr:uid="{00000000-0005-0000-0000-00003B100000}"/>
    <cellStyle name="Normal 3 7" xfId="4156" xr:uid="{00000000-0005-0000-0000-00003C100000}"/>
    <cellStyle name="Normal 3 7 2" xfId="4157" xr:uid="{00000000-0005-0000-0000-00003D100000}"/>
    <cellStyle name="Normal 3 8" xfId="4158" xr:uid="{00000000-0005-0000-0000-00003E100000}"/>
    <cellStyle name="Normal 30" xfId="4159" xr:uid="{00000000-0005-0000-0000-00003F100000}"/>
    <cellStyle name="Normal 30 2" xfId="4160" xr:uid="{00000000-0005-0000-0000-000040100000}"/>
    <cellStyle name="Normal 31" xfId="4161" xr:uid="{00000000-0005-0000-0000-000041100000}"/>
    <cellStyle name="Normal 31 2" xfId="4162" xr:uid="{00000000-0005-0000-0000-000042100000}"/>
    <cellStyle name="Normal 32" xfId="4163" xr:uid="{00000000-0005-0000-0000-000043100000}"/>
    <cellStyle name="Normal 32 2" xfId="4164" xr:uid="{00000000-0005-0000-0000-000044100000}"/>
    <cellStyle name="Normal 33" xfId="4165" xr:uid="{00000000-0005-0000-0000-000045100000}"/>
    <cellStyle name="Normal 33 2" xfId="4166" xr:uid="{00000000-0005-0000-0000-000046100000}"/>
    <cellStyle name="Normal 34" xfId="4167" xr:uid="{00000000-0005-0000-0000-000047100000}"/>
    <cellStyle name="Normal 34 2" xfId="4168" xr:uid="{00000000-0005-0000-0000-000048100000}"/>
    <cellStyle name="Normal 35" xfId="4169" xr:uid="{00000000-0005-0000-0000-000049100000}"/>
    <cellStyle name="Normal 35 2" xfId="4170" xr:uid="{00000000-0005-0000-0000-00004A100000}"/>
    <cellStyle name="Normal 36" xfId="4171" xr:uid="{00000000-0005-0000-0000-00004B100000}"/>
    <cellStyle name="Normal 36 2" xfId="4172" xr:uid="{00000000-0005-0000-0000-00004C100000}"/>
    <cellStyle name="Normal 36 2 10" xfId="4173" xr:uid="{00000000-0005-0000-0000-00004D100000}"/>
    <cellStyle name="Normal 36 2 2" xfId="4174" xr:uid="{00000000-0005-0000-0000-00004E100000}"/>
    <cellStyle name="Normal 36 2 2 2" xfId="4175" xr:uid="{00000000-0005-0000-0000-00004F100000}"/>
    <cellStyle name="Normal 36 2 2 2 2" xfId="4176" xr:uid="{00000000-0005-0000-0000-000050100000}"/>
    <cellStyle name="Normal 36 2 2 2 2 2" xfId="4177" xr:uid="{00000000-0005-0000-0000-000051100000}"/>
    <cellStyle name="Normal 36 2 2 2 3" xfId="4178" xr:uid="{00000000-0005-0000-0000-000052100000}"/>
    <cellStyle name="Normal 36 2 2 3" xfId="4179" xr:uid="{00000000-0005-0000-0000-000053100000}"/>
    <cellStyle name="Normal 36 2 2 3 2" xfId="4180" xr:uid="{00000000-0005-0000-0000-000054100000}"/>
    <cellStyle name="Normal 36 2 2 4" xfId="4181" xr:uid="{00000000-0005-0000-0000-000055100000}"/>
    <cellStyle name="Normal 36 2 2 5" xfId="4182" xr:uid="{00000000-0005-0000-0000-000056100000}"/>
    <cellStyle name="Normal 36 2 2 6" xfId="4183" xr:uid="{00000000-0005-0000-0000-000057100000}"/>
    <cellStyle name="Normal 36 2 3" xfId="4184" xr:uid="{00000000-0005-0000-0000-000058100000}"/>
    <cellStyle name="Normal 36 2 3 2" xfId="4185" xr:uid="{00000000-0005-0000-0000-000059100000}"/>
    <cellStyle name="Normal 36 2 3 2 2" xfId="4186" xr:uid="{00000000-0005-0000-0000-00005A100000}"/>
    <cellStyle name="Normal 36 2 3 3" xfId="4187" xr:uid="{00000000-0005-0000-0000-00005B100000}"/>
    <cellStyle name="Normal 36 2 3 4" xfId="4188" xr:uid="{00000000-0005-0000-0000-00005C100000}"/>
    <cellStyle name="Normal 36 2 4" xfId="4189" xr:uid="{00000000-0005-0000-0000-00005D100000}"/>
    <cellStyle name="Normal 36 2 4 2" xfId="4190" xr:uid="{00000000-0005-0000-0000-00005E100000}"/>
    <cellStyle name="Normal 36 2 5" xfId="4191" xr:uid="{00000000-0005-0000-0000-00005F100000}"/>
    <cellStyle name="Normal 36 2 6" xfId="4192" xr:uid="{00000000-0005-0000-0000-000060100000}"/>
    <cellStyle name="Normal 36 2 7" xfId="4193" xr:uid="{00000000-0005-0000-0000-000061100000}"/>
    <cellStyle name="Normal 36 2 8" xfId="4194" xr:uid="{00000000-0005-0000-0000-000062100000}"/>
    <cellStyle name="Normal 36 2 9" xfId="4195" xr:uid="{00000000-0005-0000-0000-000063100000}"/>
    <cellStyle name="Normal 36 3" xfId="4196" xr:uid="{00000000-0005-0000-0000-000064100000}"/>
    <cellStyle name="Normal 36 3 2" xfId="4197" xr:uid="{00000000-0005-0000-0000-000065100000}"/>
    <cellStyle name="Normal 36 3 2 2" xfId="4198" xr:uid="{00000000-0005-0000-0000-000066100000}"/>
    <cellStyle name="Normal 36 3 2 2 2" xfId="4199" xr:uid="{00000000-0005-0000-0000-000067100000}"/>
    <cellStyle name="Normal 36 3 2 3" xfId="4200" xr:uid="{00000000-0005-0000-0000-000068100000}"/>
    <cellStyle name="Normal 36 3 3" xfId="4201" xr:uid="{00000000-0005-0000-0000-000069100000}"/>
    <cellStyle name="Normal 36 3 3 2" xfId="4202" xr:uid="{00000000-0005-0000-0000-00006A100000}"/>
    <cellStyle name="Normal 36 3 4" xfId="4203" xr:uid="{00000000-0005-0000-0000-00006B100000}"/>
    <cellStyle name="Normal 36 3 5" xfId="4204" xr:uid="{00000000-0005-0000-0000-00006C100000}"/>
    <cellStyle name="Normal 36 3 6" xfId="4205" xr:uid="{00000000-0005-0000-0000-00006D100000}"/>
    <cellStyle name="Normal 36 4" xfId="4206" xr:uid="{00000000-0005-0000-0000-00006E100000}"/>
    <cellStyle name="Normal 36 4 2" xfId="4207" xr:uid="{00000000-0005-0000-0000-00006F100000}"/>
    <cellStyle name="Normal 36 4 2 2" xfId="4208" xr:uid="{00000000-0005-0000-0000-000070100000}"/>
    <cellStyle name="Normal 36 4 3" xfId="4209" xr:uid="{00000000-0005-0000-0000-000071100000}"/>
    <cellStyle name="Normal 36 4 4" xfId="4210" xr:uid="{00000000-0005-0000-0000-000072100000}"/>
    <cellStyle name="Normal 36 5" xfId="4211" xr:uid="{00000000-0005-0000-0000-000073100000}"/>
    <cellStyle name="Normal 36 5 2" xfId="4212" xr:uid="{00000000-0005-0000-0000-000074100000}"/>
    <cellStyle name="Normal 36 6" xfId="4213" xr:uid="{00000000-0005-0000-0000-000075100000}"/>
    <cellStyle name="Normal 36 7" xfId="4214" xr:uid="{00000000-0005-0000-0000-000076100000}"/>
    <cellStyle name="Normal 36 8" xfId="4215" xr:uid="{00000000-0005-0000-0000-000077100000}"/>
    <cellStyle name="Normal 36 9" xfId="4216" xr:uid="{00000000-0005-0000-0000-000078100000}"/>
    <cellStyle name="Normal 37" xfId="4217" xr:uid="{00000000-0005-0000-0000-000079100000}"/>
    <cellStyle name="Normal 37 2" xfId="4218" xr:uid="{00000000-0005-0000-0000-00007A100000}"/>
    <cellStyle name="Normal 37 2 2" xfId="4219" xr:uid="{00000000-0005-0000-0000-00007B100000}"/>
    <cellStyle name="Normal 37 2 2 2" xfId="4220" xr:uid="{00000000-0005-0000-0000-00007C100000}"/>
    <cellStyle name="Normal 37 2 2 2 2" xfId="4221" xr:uid="{00000000-0005-0000-0000-00007D100000}"/>
    <cellStyle name="Normal 37 2 2 3" xfId="4222" xr:uid="{00000000-0005-0000-0000-00007E100000}"/>
    <cellStyle name="Normal 37 2 2 4" xfId="4223" xr:uid="{00000000-0005-0000-0000-00007F100000}"/>
    <cellStyle name="Normal 37 2 2 5" xfId="4224" xr:uid="{00000000-0005-0000-0000-000080100000}"/>
    <cellStyle name="Normal 37 2 3" xfId="4225" xr:uid="{00000000-0005-0000-0000-000081100000}"/>
    <cellStyle name="Normal 37 2 3 2" xfId="4226" xr:uid="{00000000-0005-0000-0000-000082100000}"/>
    <cellStyle name="Normal 37 2 4" xfId="4227" xr:uid="{00000000-0005-0000-0000-000083100000}"/>
    <cellStyle name="Normal 37 2 5" xfId="4228" xr:uid="{00000000-0005-0000-0000-000084100000}"/>
    <cellStyle name="Normal 37 2 6" xfId="4229" xr:uid="{00000000-0005-0000-0000-000085100000}"/>
    <cellStyle name="Normal 37 3" xfId="4230" xr:uid="{00000000-0005-0000-0000-000086100000}"/>
    <cellStyle name="Normal 37 3 2" xfId="4231" xr:uid="{00000000-0005-0000-0000-000087100000}"/>
    <cellStyle name="Normal 37 3 2 2" xfId="4232" xr:uid="{00000000-0005-0000-0000-000088100000}"/>
    <cellStyle name="Normal 37 3 2 2 2" xfId="4233" xr:uid="{00000000-0005-0000-0000-000089100000}"/>
    <cellStyle name="Normal 37 3 2 3" xfId="4234" xr:uid="{00000000-0005-0000-0000-00008A100000}"/>
    <cellStyle name="Normal 37 3 3" xfId="4235" xr:uid="{00000000-0005-0000-0000-00008B100000}"/>
    <cellStyle name="Normal 37 3 3 2" xfId="4236" xr:uid="{00000000-0005-0000-0000-00008C100000}"/>
    <cellStyle name="Normal 37 3 4" xfId="4237" xr:uid="{00000000-0005-0000-0000-00008D100000}"/>
    <cellStyle name="Normal 37 3 5" xfId="4238" xr:uid="{00000000-0005-0000-0000-00008E100000}"/>
    <cellStyle name="Normal 37 3 6" xfId="4239" xr:uid="{00000000-0005-0000-0000-00008F100000}"/>
    <cellStyle name="Normal 37 4" xfId="4240" xr:uid="{00000000-0005-0000-0000-000090100000}"/>
    <cellStyle name="Normal 37 5" xfId="4241" xr:uid="{00000000-0005-0000-0000-000091100000}"/>
    <cellStyle name="Normal 38" xfId="4242" xr:uid="{00000000-0005-0000-0000-000092100000}"/>
    <cellStyle name="Normal 38 2" xfId="4243" xr:uid="{00000000-0005-0000-0000-000093100000}"/>
    <cellStyle name="Normal 38 2 2" xfId="4244" xr:uid="{00000000-0005-0000-0000-000094100000}"/>
    <cellStyle name="Normal 38 2 2 2" xfId="4245" xr:uid="{00000000-0005-0000-0000-000095100000}"/>
    <cellStyle name="Normal 38 2 2 2 2" xfId="4246" xr:uid="{00000000-0005-0000-0000-000096100000}"/>
    <cellStyle name="Normal 38 2 2 3" xfId="4247" xr:uid="{00000000-0005-0000-0000-000097100000}"/>
    <cellStyle name="Normal 38 2 2 4" xfId="4248" xr:uid="{00000000-0005-0000-0000-000098100000}"/>
    <cellStyle name="Normal 38 2 2 5" xfId="4249" xr:uid="{00000000-0005-0000-0000-000099100000}"/>
    <cellStyle name="Normal 38 2 3" xfId="4250" xr:uid="{00000000-0005-0000-0000-00009A100000}"/>
    <cellStyle name="Normal 38 2 3 2" xfId="4251" xr:uid="{00000000-0005-0000-0000-00009B100000}"/>
    <cellStyle name="Normal 38 2 4" xfId="4252" xr:uid="{00000000-0005-0000-0000-00009C100000}"/>
    <cellStyle name="Normal 38 2 5" xfId="4253" xr:uid="{00000000-0005-0000-0000-00009D100000}"/>
    <cellStyle name="Normal 38 2 6" xfId="4254" xr:uid="{00000000-0005-0000-0000-00009E100000}"/>
    <cellStyle name="Normal 38 3" xfId="4255" xr:uid="{00000000-0005-0000-0000-00009F100000}"/>
    <cellStyle name="Normal 38 3 2" xfId="4256" xr:uid="{00000000-0005-0000-0000-0000A0100000}"/>
    <cellStyle name="Normal 38 3 2 2" xfId="4257" xr:uid="{00000000-0005-0000-0000-0000A1100000}"/>
    <cellStyle name="Normal 38 3 2 2 2" xfId="4258" xr:uid="{00000000-0005-0000-0000-0000A2100000}"/>
    <cellStyle name="Normal 38 3 2 3" xfId="4259" xr:uid="{00000000-0005-0000-0000-0000A3100000}"/>
    <cellStyle name="Normal 38 3 3" xfId="4260" xr:uid="{00000000-0005-0000-0000-0000A4100000}"/>
    <cellStyle name="Normal 38 3 3 2" xfId="4261" xr:uid="{00000000-0005-0000-0000-0000A5100000}"/>
    <cellStyle name="Normal 38 3 4" xfId="4262" xr:uid="{00000000-0005-0000-0000-0000A6100000}"/>
    <cellStyle name="Normal 38 3 5" xfId="4263" xr:uid="{00000000-0005-0000-0000-0000A7100000}"/>
    <cellStyle name="Normal 38 3 6" xfId="4264" xr:uid="{00000000-0005-0000-0000-0000A8100000}"/>
    <cellStyle name="Normal 38 4" xfId="4265" xr:uid="{00000000-0005-0000-0000-0000A9100000}"/>
    <cellStyle name="Normal 38 5" xfId="4266" xr:uid="{00000000-0005-0000-0000-0000AA100000}"/>
    <cellStyle name="Normal 39" xfId="4267" xr:uid="{00000000-0005-0000-0000-0000AB100000}"/>
    <cellStyle name="Normal 39 2" xfId="4268" xr:uid="{00000000-0005-0000-0000-0000AC100000}"/>
    <cellStyle name="Normal 39 2 2" xfId="4269" xr:uid="{00000000-0005-0000-0000-0000AD100000}"/>
    <cellStyle name="Normal 39 2 2 2" xfId="4270" xr:uid="{00000000-0005-0000-0000-0000AE100000}"/>
    <cellStyle name="Normal 39 2 2 2 2" xfId="4271" xr:uid="{00000000-0005-0000-0000-0000AF100000}"/>
    <cellStyle name="Normal 39 2 2 3" xfId="4272" xr:uid="{00000000-0005-0000-0000-0000B0100000}"/>
    <cellStyle name="Normal 39 2 2 4" xfId="4273" xr:uid="{00000000-0005-0000-0000-0000B1100000}"/>
    <cellStyle name="Normal 39 2 2 5" xfId="4274" xr:uid="{00000000-0005-0000-0000-0000B2100000}"/>
    <cellStyle name="Normal 39 2 3" xfId="4275" xr:uid="{00000000-0005-0000-0000-0000B3100000}"/>
    <cellStyle name="Normal 39 2 3 2" xfId="4276" xr:uid="{00000000-0005-0000-0000-0000B4100000}"/>
    <cellStyle name="Normal 39 2 4" xfId="4277" xr:uid="{00000000-0005-0000-0000-0000B5100000}"/>
    <cellStyle name="Normal 39 2 5" xfId="4278" xr:uid="{00000000-0005-0000-0000-0000B6100000}"/>
    <cellStyle name="Normal 39 2 6" xfId="4279" xr:uid="{00000000-0005-0000-0000-0000B7100000}"/>
    <cellStyle name="Normal 39 2 7" xfId="4280" xr:uid="{00000000-0005-0000-0000-0000B8100000}"/>
    <cellStyle name="Normal 39 3" xfId="4281" xr:uid="{00000000-0005-0000-0000-0000B9100000}"/>
    <cellStyle name="Normal 39 3 2" xfId="4282" xr:uid="{00000000-0005-0000-0000-0000BA100000}"/>
    <cellStyle name="Normal 39 3 2 2" xfId="4283" xr:uid="{00000000-0005-0000-0000-0000BB100000}"/>
    <cellStyle name="Normal 39 3 2 2 2" xfId="4284" xr:uid="{00000000-0005-0000-0000-0000BC100000}"/>
    <cellStyle name="Normal 39 3 2 3" xfId="4285" xr:uid="{00000000-0005-0000-0000-0000BD100000}"/>
    <cellStyle name="Normal 39 3 3" xfId="4286" xr:uid="{00000000-0005-0000-0000-0000BE100000}"/>
    <cellStyle name="Normal 39 3 3 2" xfId="4287" xr:uid="{00000000-0005-0000-0000-0000BF100000}"/>
    <cellStyle name="Normal 39 3 4" xfId="4288" xr:uid="{00000000-0005-0000-0000-0000C0100000}"/>
    <cellStyle name="Normal 39 3 5" xfId="4289" xr:uid="{00000000-0005-0000-0000-0000C1100000}"/>
    <cellStyle name="Normal 39 3 6" xfId="4290" xr:uid="{00000000-0005-0000-0000-0000C2100000}"/>
    <cellStyle name="Normal 39 4" xfId="4291" xr:uid="{00000000-0005-0000-0000-0000C3100000}"/>
    <cellStyle name="Normal 39 5" xfId="4292" xr:uid="{00000000-0005-0000-0000-0000C4100000}"/>
    <cellStyle name="Normal 4" xfId="4293" xr:uid="{00000000-0005-0000-0000-0000C5100000}"/>
    <cellStyle name="Normal 4 10" xfId="4294" xr:uid="{00000000-0005-0000-0000-0000C6100000}"/>
    <cellStyle name="Normal 4 10 2" xfId="4295" xr:uid="{00000000-0005-0000-0000-0000C7100000}"/>
    <cellStyle name="Normal 4 11" xfId="4296" xr:uid="{00000000-0005-0000-0000-0000C8100000}"/>
    <cellStyle name="Normal 4 11 2" xfId="4297" xr:uid="{00000000-0005-0000-0000-0000C9100000}"/>
    <cellStyle name="Normal 4 12" xfId="4298" xr:uid="{00000000-0005-0000-0000-0000CA100000}"/>
    <cellStyle name="Normal 4 12 2" xfId="4299" xr:uid="{00000000-0005-0000-0000-0000CB100000}"/>
    <cellStyle name="Normal 4 13" xfId="4300" xr:uid="{00000000-0005-0000-0000-0000CC100000}"/>
    <cellStyle name="Normal 4 2" xfId="4301" xr:uid="{00000000-0005-0000-0000-0000CD100000}"/>
    <cellStyle name="Normal 4 2 2" xfId="4302" xr:uid="{00000000-0005-0000-0000-0000CE100000}"/>
    <cellStyle name="Normal 4 2 2 2" xfId="4303" xr:uid="{00000000-0005-0000-0000-0000CF100000}"/>
    <cellStyle name="Normal 4 2 2 2 2" xfId="4304" xr:uid="{00000000-0005-0000-0000-0000D0100000}"/>
    <cellStyle name="Normal 4 2 2 3" xfId="4305" xr:uid="{00000000-0005-0000-0000-0000D1100000}"/>
    <cellStyle name="Normal 4 2 2 4" xfId="4306" xr:uid="{00000000-0005-0000-0000-0000D2100000}"/>
    <cellStyle name="Normal 4 2 3" xfId="4307" xr:uid="{00000000-0005-0000-0000-0000D3100000}"/>
    <cellStyle name="Normal 4 2 3 2" xfId="4308" xr:uid="{00000000-0005-0000-0000-0000D4100000}"/>
    <cellStyle name="Normal 4 2 3 3" xfId="4309" xr:uid="{00000000-0005-0000-0000-0000D5100000}"/>
    <cellStyle name="Normal 4 2 3 4" xfId="4310" xr:uid="{00000000-0005-0000-0000-0000D6100000}"/>
    <cellStyle name="Normal 4 2 4" xfId="4311" xr:uid="{00000000-0005-0000-0000-0000D7100000}"/>
    <cellStyle name="Normal 4 2 4 2" xfId="4312" xr:uid="{00000000-0005-0000-0000-0000D8100000}"/>
    <cellStyle name="Normal 4 2 5" xfId="4313" xr:uid="{00000000-0005-0000-0000-0000D9100000}"/>
    <cellStyle name="Normal 4 2 6" xfId="4314" xr:uid="{00000000-0005-0000-0000-0000DA100000}"/>
    <cellStyle name="Normal 4 3" xfId="4315" xr:uid="{00000000-0005-0000-0000-0000DB100000}"/>
    <cellStyle name="Normal 4 3 2" xfId="4316" xr:uid="{00000000-0005-0000-0000-0000DC100000}"/>
    <cellStyle name="Normal 4 3 2 2" xfId="4317" xr:uid="{00000000-0005-0000-0000-0000DD100000}"/>
    <cellStyle name="Normal 4 3 2 3" xfId="4318" xr:uid="{00000000-0005-0000-0000-0000DE100000}"/>
    <cellStyle name="Normal 4 3 3" xfId="4319" xr:uid="{00000000-0005-0000-0000-0000DF100000}"/>
    <cellStyle name="Normal 4 3 3 2" xfId="4320" xr:uid="{00000000-0005-0000-0000-0000E0100000}"/>
    <cellStyle name="Normal 4 3 4" xfId="4321" xr:uid="{00000000-0005-0000-0000-0000E1100000}"/>
    <cellStyle name="Normal 4 3 5" xfId="4322" xr:uid="{00000000-0005-0000-0000-0000E2100000}"/>
    <cellStyle name="Normal 4 3 6" xfId="4323" xr:uid="{00000000-0005-0000-0000-0000E3100000}"/>
    <cellStyle name="Normal 4 4" xfId="4324" xr:uid="{00000000-0005-0000-0000-0000E4100000}"/>
    <cellStyle name="Normal 4 4 2" xfId="4325" xr:uid="{00000000-0005-0000-0000-0000E5100000}"/>
    <cellStyle name="Normal 4 4 2 2" xfId="4326" xr:uid="{00000000-0005-0000-0000-0000E6100000}"/>
    <cellStyle name="Normal 4 4 3" xfId="4327" xr:uid="{00000000-0005-0000-0000-0000E7100000}"/>
    <cellStyle name="Normal 4 5" xfId="4328" xr:uid="{00000000-0005-0000-0000-0000E8100000}"/>
    <cellStyle name="Normal 4 5 2" xfId="4329" xr:uid="{00000000-0005-0000-0000-0000E9100000}"/>
    <cellStyle name="Normal 4 5 2 2" xfId="4330" xr:uid="{00000000-0005-0000-0000-0000EA100000}"/>
    <cellStyle name="Normal 4 5 2 2 2" xfId="4331" xr:uid="{00000000-0005-0000-0000-0000EB100000}"/>
    <cellStyle name="Normal 4 5 2 2 2 2" xfId="4332" xr:uid="{00000000-0005-0000-0000-0000EC100000}"/>
    <cellStyle name="Normal 4 5 2 2 3" xfId="4333" xr:uid="{00000000-0005-0000-0000-0000ED100000}"/>
    <cellStyle name="Normal 4 5 2 2 4" xfId="4334" xr:uid="{00000000-0005-0000-0000-0000EE100000}"/>
    <cellStyle name="Normal 4 5 2 2 5" xfId="4335" xr:uid="{00000000-0005-0000-0000-0000EF100000}"/>
    <cellStyle name="Normal 4 5 2 3" xfId="4336" xr:uid="{00000000-0005-0000-0000-0000F0100000}"/>
    <cellStyle name="Normal 4 5 2 3 2" xfId="4337" xr:uid="{00000000-0005-0000-0000-0000F1100000}"/>
    <cellStyle name="Normal 4 5 2 4" xfId="4338" xr:uid="{00000000-0005-0000-0000-0000F2100000}"/>
    <cellStyle name="Normal 4 5 2 5" xfId="4339" xr:uid="{00000000-0005-0000-0000-0000F3100000}"/>
    <cellStyle name="Normal 4 5 2 6" xfId="4340" xr:uid="{00000000-0005-0000-0000-0000F4100000}"/>
    <cellStyle name="Normal 4 5 3" xfId="4341" xr:uid="{00000000-0005-0000-0000-0000F5100000}"/>
    <cellStyle name="Normal 4 5 3 2" xfId="4342" xr:uid="{00000000-0005-0000-0000-0000F6100000}"/>
    <cellStyle name="Normal 4 5 3 2 2" xfId="4343" xr:uid="{00000000-0005-0000-0000-0000F7100000}"/>
    <cellStyle name="Normal 4 5 3 2 2 2" xfId="4344" xr:uid="{00000000-0005-0000-0000-0000F8100000}"/>
    <cellStyle name="Normal 4 5 3 2 3" xfId="4345" xr:uid="{00000000-0005-0000-0000-0000F9100000}"/>
    <cellStyle name="Normal 4 5 3 3" xfId="4346" xr:uid="{00000000-0005-0000-0000-0000FA100000}"/>
    <cellStyle name="Normal 4 5 3 3 2" xfId="4347" xr:uid="{00000000-0005-0000-0000-0000FB100000}"/>
    <cellStyle name="Normal 4 5 3 4" xfId="4348" xr:uid="{00000000-0005-0000-0000-0000FC100000}"/>
    <cellStyle name="Normal 4 5 3 5" xfId="4349" xr:uid="{00000000-0005-0000-0000-0000FD100000}"/>
    <cellStyle name="Normal 4 5 3 6" xfId="4350" xr:uid="{00000000-0005-0000-0000-0000FE100000}"/>
    <cellStyle name="Normal 4 5 4" xfId="4351" xr:uid="{00000000-0005-0000-0000-0000FF100000}"/>
    <cellStyle name="Normal 4 5 4 2" xfId="4352" xr:uid="{00000000-0005-0000-0000-000000110000}"/>
    <cellStyle name="Normal 4 5 4 2 2" xfId="4353" xr:uid="{00000000-0005-0000-0000-000001110000}"/>
    <cellStyle name="Normal 4 5 4 3" xfId="4354" xr:uid="{00000000-0005-0000-0000-000002110000}"/>
    <cellStyle name="Normal 4 5 4 4" xfId="4355" xr:uid="{00000000-0005-0000-0000-000003110000}"/>
    <cellStyle name="Normal 4 5 5" xfId="4356" xr:uid="{00000000-0005-0000-0000-000004110000}"/>
    <cellStyle name="Normal 4 5 5 2" xfId="4357" xr:uid="{00000000-0005-0000-0000-000005110000}"/>
    <cellStyle name="Normal 4 5 6" xfId="4358" xr:uid="{00000000-0005-0000-0000-000006110000}"/>
    <cellStyle name="Normal 4 5 7" xfId="4359" xr:uid="{00000000-0005-0000-0000-000007110000}"/>
    <cellStyle name="Normal 4 5 8" xfId="4360" xr:uid="{00000000-0005-0000-0000-000008110000}"/>
    <cellStyle name="Normal 4 5 9" xfId="4361" xr:uid="{00000000-0005-0000-0000-000009110000}"/>
    <cellStyle name="Normal 4 6" xfId="4362" xr:uid="{00000000-0005-0000-0000-00000A110000}"/>
    <cellStyle name="Normal 4 6 2" xfId="4363" xr:uid="{00000000-0005-0000-0000-00000B110000}"/>
    <cellStyle name="Normal 4 6 2 2" xfId="4364" xr:uid="{00000000-0005-0000-0000-00000C110000}"/>
    <cellStyle name="Normal 4 6 2 2 2" xfId="4365" xr:uid="{00000000-0005-0000-0000-00000D110000}"/>
    <cellStyle name="Normal 4 6 2 3" xfId="4366" xr:uid="{00000000-0005-0000-0000-00000E110000}"/>
    <cellStyle name="Normal 4 6 2 4" xfId="4367" xr:uid="{00000000-0005-0000-0000-00000F110000}"/>
    <cellStyle name="Normal 4 6 2 5" xfId="4368" xr:uid="{00000000-0005-0000-0000-000010110000}"/>
    <cellStyle name="Normal 4 6 3" xfId="4369" xr:uid="{00000000-0005-0000-0000-000011110000}"/>
    <cellStyle name="Normal 4 6 3 2" xfId="4370" xr:uid="{00000000-0005-0000-0000-000012110000}"/>
    <cellStyle name="Normal 4 6 4" xfId="4371" xr:uid="{00000000-0005-0000-0000-000013110000}"/>
    <cellStyle name="Normal 4 6 5" xfId="4372" xr:uid="{00000000-0005-0000-0000-000014110000}"/>
    <cellStyle name="Normal 4 6 6" xfId="4373" xr:uid="{00000000-0005-0000-0000-000015110000}"/>
    <cellStyle name="Normal 4 7" xfId="4374" xr:uid="{00000000-0005-0000-0000-000016110000}"/>
    <cellStyle name="Normal 4 7 2" xfId="4375" xr:uid="{00000000-0005-0000-0000-000017110000}"/>
    <cellStyle name="Normal 4 7 2 2" xfId="4376" xr:uid="{00000000-0005-0000-0000-000018110000}"/>
    <cellStyle name="Normal 4 7 2 2 2" xfId="4377" xr:uid="{00000000-0005-0000-0000-000019110000}"/>
    <cellStyle name="Normal 4 7 2 3" xfId="4378" xr:uid="{00000000-0005-0000-0000-00001A110000}"/>
    <cellStyle name="Normal 4 7 3" xfId="4379" xr:uid="{00000000-0005-0000-0000-00001B110000}"/>
    <cellStyle name="Normal 4 7 3 2" xfId="4380" xr:uid="{00000000-0005-0000-0000-00001C110000}"/>
    <cellStyle name="Normal 4 7 4" xfId="4381" xr:uid="{00000000-0005-0000-0000-00001D110000}"/>
    <cellStyle name="Normal 4 7 5" xfId="4382" xr:uid="{00000000-0005-0000-0000-00001E110000}"/>
    <cellStyle name="Normal 4 7 6" xfId="4383" xr:uid="{00000000-0005-0000-0000-00001F110000}"/>
    <cellStyle name="Normal 4 8" xfId="4384" xr:uid="{00000000-0005-0000-0000-000020110000}"/>
    <cellStyle name="Normal 4 8 2" xfId="4385" xr:uid="{00000000-0005-0000-0000-000021110000}"/>
    <cellStyle name="Normal 4 8 2 2" xfId="4386" xr:uid="{00000000-0005-0000-0000-000022110000}"/>
    <cellStyle name="Normal 4 8 3" xfId="4387" xr:uid="{00000000-0005-0000-0000-000023110000}"/>
    <cellStyle name="Normal 4 8 4" xfId="4388" xr:uid="{00000000-0005-0000-0000-000024110000}"/>
    <cellStyle name="Normal 4 9" xfId="4389" xr:uid="{00000000-0005-0000-0000-000025110000}"/>
    <cellStyle name="Normal 4 9 2" xfId="4390" xr:uid="{00000000-0005-0000-0000-000026110000}"/>
    <cellStyle name="Normal 4 9 3" xfId="4391" xr:uid="{00000000-0005-0000-0000-000027110000}"/>
    <cellStyle name="Normal 40" xfId="4392" xr:uid="{00000000-0005-0000-0000-000028110000}"/>
    <cellStyle name="Normal 40 2" xfId="4393" xr:uid="{00000000-0005-0000-0000-000029110000}"/>
    <cellStyle name="Normal 40 2 2" xfId="4394" xr:uid="{00000000-0005-0000-0000-00002A110000}"/>
    <cellStyle name="Normal 40 2 2 2" xfId="4395" xr:uid="{00000000-0005-0000-0000-00002B110000}"/>
    <cellStyle name="Normal 40 2 2 2 2" xfId="4396" xr:uid="{00000000-0005-0000-0000-00002C110000}"/>
    <cellStyle name="Normal 40 2 2 3" xfId="4397" xr:uid="{00000000-0005-0000-0000-00002D110000}"/>
    <cellStyle name="Normal 40 2 2 4" xfId="4398" xr:uid="{00000000-0005-0000-0000-00002E110000}"/>
    <cellStyle name="Normal 40 2 2 5" xfId="4399" xr:uid="{00000000-0005-0000-0000-00002F110000}"/>
    <cellStyle name="Normal 40 2 3" xfId="4400" xr:uid="{00000000-0005-0000-0000-000030110000}"/>
    <cellStyle name="Normal 40 2 3 2" xfId="4401" xr:uid="{00000000-0005-0000-0000-000031110000}"/>
    <cellStyle name="Normal 40 2 4" xfId="4402" xr:uid="{00000000-0005-0000-0000-000032110000}"/>
    <cellStyle name="Normal 40 2 5" xfId="4403" xr:uid="{00000000-0005-0000-0000-000033110000}"/>
    <cellStyle name="Normal 40 2 6" xfId="4404" xr:uid="{00000000-0005-0000-0000-000034110000}"/>
    <cellStyle name="Normal 40 2 7" xfId="4405" xr:uid="{00000000-0005-0000-0000-000035110000}"/>
    <cellStyle name="Normal 40 3" xfId="4406" xr:uid="{00000000-0005-0000-0000-000036110000}"/>
    <cellStyle name="Normal 40 3 2" xfId="4407" xr:uid="{00000000-0005-0000-0000-000037110000}"/>
    <cellStyle name="Normal 40 3 2 2" xfId="4408" xr:uid="{00000000-0005-0000-0000-000038110000}"/>
    <cellStyle name="Normal 40 3 2 2 2" xfId="4409" xr:uid="{00000000-0005-0000-0000-000039110000}"/>
    <cellStyle name="Normal 40 3 2 3" xfId="4410" xr:uid="{00000000-0005-0000-0000-00003A110000}"/>
    <cellStyle name="Normal 40 3 3" xfId="4411" xr:uid="{00000000-0005-0000-0000-00003B110000}"/>
    <cellStyle name="Normal 40 3 3 2" xfId="4412" xr:uid="{00000000-0005-0000-0000-00003C110000}"/>
    <cellStyle name="Normal 40 3 4" xfId="4413" xr:uid="{00000000-0005-0000-0000-00003D110000}"/>
    <cellStyle name="Normal 40 3 5" xfId="4414" xr:uid="{00000000-0005-0000-0000-00003E110000}"/>
    <cellStyle name="Normal 40 3 6" xfId="4415" xr:uid="{00000000-0005-0000-0000-00003F110000}"/>
    <cellStyle name="Normal 40 4" xfId="4416" xr:uid="{00000000-0005-0000-0000-000040110000}"/>
    <cellStyle name="Normal 40 4 2" xfId="4417" xr:uid="{00000000-0005-0000-0000-000041110000}"/>
    <cellStyle name="Normal 40 4 2 2" xfId="4418" xr:uid="{00000000-0005-0000-0000-000042110000}"/>
    <cellStyle name="Normal 40 4 3" xfId="4419" xr:uid="{00000000-0005-0000-0000-000043110000}"/>
    <cellStyle name="Normal 40 4 4" xfId="4420" xr:uid="{00000000-0005-0000-0000-000044110000}"/>
    <cellStyle name="Normal 40 5" xfId="4421" xr:uid="{00000000-0005-0000-0000-000045110000}"/>
    <cellStyle name="Normal 40 5 2" xfId="4422" xr:uid="{00000000-0005-0000-0000-000046110000}"/>
    <cellStyle name="Normal 40 6" xfId="4423" xr:uid="{00000000-0005-0000-0000-000047110000}"/>
    <cellStyle name="Normal 40 7" xfId="4424" xr:uid="{00000000-0005-0000-0000-000048110000}"/>
    <cellStyle name="Normal 40 8" xfId="4425" xr:uid="{00000000-0005-0000-0000-000049110000}"/>
    <cellStyle name="Normal 41" xfId="4426" xr:uid="{00000000-0005-0000-0000-00004A110000}"/>
    <cellStyle name="Normal 41 2" xfId="4427" xr:uid="{00000000-0005-0000-0000-00004B110000}"/>
    <cellStyle name="Normal 41 2 2" xfId="4428" xr:uid="{00000000-0005-0000-0000-00004C110000}"/>
    <cellStyle name="Normal 41 2 2 2" xfId="4429" xr:uid="{00000000-0005-0000-0000-00004D110000}"/>
    <cellStyle name="Normal 41 2 2 2 2" xfId="4430" xr:uid="{00000000-0005-0000-0000-00004E110000}"/>
    <cellStyle name="Normal 41 2 2 3" xfId="4431" xr:uid="{00000000-0005-0000-0000-00004F110000}"/>
    <cellStyle name="Normal 41 2 2 4" xfId="4432" xr:uid="{00000000-0005-0000-0000-000050110000}"/>
    <cellStyle name="Normal 41 2 2 5" xfId="4433" xr:uid="{00000000-0005-0000-0000-000051110000}"/>
    <cellStyle name="Normal 41 2 3" xfId="4434" xr:uid="{00000000-0005-0000-0000-000052110000}"/>
    <cellStyle name="Normal 41 2 3 2" xfId="4435" xr:uid="{00000000-0005-0000-0000-000053110000}"/>
    <cellStyle name="Normal 41 2 4" xfId="4436" xr:uid="{00000000-0005-0000-0000-000054110000}"/>
    <cellStyle name="Normal 41 2 5" xfId="4437" xr:uid="{00000000-0005-0000-0000-000055110000}"/>
    <cellStyle name="Normal 41 2 6" xfId="4438" xr:uid="{00000000-0005-0000-0000-000056110000}"/>
    <cellStyle name="Normal 41 3" xfId="4439" xr:uid="{00000000-0005-0000-0000-000057110000}"/>
    <cellStyle name="Normal 41 3 2" xfId="4440" xr:uid="{00000000-0005-0000-0000-000058110000}"/>
    <cellStyle name="Normal 41 3 2 2" xfId="4441" xr:uid="{00000000-0005-0000-0000-000059110000}"/>
    <cellStyle name="Normal 41 3 3" xfId="4442" xr:uid="{00000000-0005-0000-0000-00005A110000}"/>
    <cellStyle name="Normal 41 3 4" xfId="4443" xr:uid="{00000000-0005-0000-0000-00005B110000}"/>
    <cellStyle name="Normal 41 3 5" xfId="4444" xr:uid="{00000000-0005-0000-0000-00005C110000}"/>
    <cellStyle name="Normal 41 4" xfId="4445" xr:uid="{00000000-0005-0000-0000-00005D110000}"/>
    <cellStyle name="Normal 41 4 2" xfId="4446" xr:uid="{00000000-0005-0000-0000-00005E110000}"/>
    <cellStyle name="Normal 41 4 3" xfId="4447" xr:uid="{00000000-0005-0000-0000-00005F110000}"/>
    <cellStyle name="Normal 41 5" xfId="4448" xr:uid="{00000000-0005-0000-0000-000060110000}"/>
    <cellStyle name="Normal 41 6" xfId="4449" xr:uid="{00000000-0005-0000-0000-000061110000}"/>
    <cellStyle name="Normal 41 7" xfId="4450" xr:uid="{00000000-0005-0000-0000-000062110000}"/>
    <cellStyle name="Normal 41 8" xfId="4451" xr:uid="{00000000-0005-0000-0000-000063110000}"/>
    <cellStyle name="Normal 42" xfId="4452" xr:uid="{00000000-0005-0000-0000-000064110000}"/>
    <cellStyle name="Normal 42 2" xfId="4453" xr:uid="{00000000-0005-0000-0000-000065110000}"/>
    <cellStyle name="Normal 42 2 2" xfId="4454" xr:uid="{00000000-0005-0000-0000-000066110000}"/>
    <cellStyle name="Normal 42 2 2 2" xfId="4455" xr:uid="{00000000-0005-0000-0000-000067110000}"/>
    <cellStyle name="Normal 42 2 2 2 2" xfId="4456" xr:uid="{00000000-0005-0000-0000-000068110000}"/>
    <cellStyle name="Normal 42 2 2 3" xfId="4457" xr:uid="{00000000-0005-0000-0000-000069110000}"/>
    <cellStyle name="Normal 42 2 2 4" xfId="4458" xr:uid="{00000000-0005-0000-0000-00006A110000}"/>
    <cellStyle name="Normal 42 2 2 5" xfId="4459" xr:uid="{00000000-0005-0000-0000-00006B110000}"/>
    <cellStyle name="Normal 42 2 3" xfId="4460" xr:uid="{00000000-0005-0000-0000-00006C110000}"/>
    <cellStyle name="Normal 42 2 3 2" xfId="4461" xr:uid="{00000000-0005-0000-0000-00006D110000}"/>
    <cellStyle name="Normal 42 2 4" xfId="4462" xr:uid="{00000000-0005-0000-0000-00006E110000}"/>
    <cellStyle name="Normal 42 2 5" xfId="4463" xr:uid="{00000000-0005-0000-0000-00006F110000}"/>
    <cellStyle name="Normal 42 2 6" xfId="4464" xr:uid="{00000000-0005-0000-0000-000070110000}"/>
    <cellStyle name="Normal 42 3" xfId="4465" xr:uid="{00000000-0005-0000-0000-000071110000}"/>
    <cellStyle name="Normal 42 3 2" xfId="4466" xr:uid="{00000000-0005-0000-0000-000072110000}"/>
    <cellStyle name="Normal 42 3 2 2" xfId="4467" xr:uid="{00000000-0005-0000-0000-000073110000}"/>
    <cellStyle name="Normal 42 3 3" xfId="4468" xr:uid="{00000000-0005-0000-0000-000074110000}"/>
    <cellStyle name="Normal 42 3 4" xfId="4469" xr:uid="{00000000-0005-0000-0000-000075110000}"/>
    <cellStyle name="Normal 42 3 5" xfId="4470" xr:uid="{00000000-0005-0000-0000-000076110000}"/>
    <cellStyle name="Normal 42 4" xfId="4471" xr:uid="{00000000-0005-0000-0000-000077110000}"/>
    <cellStyle name="Normal 42 4 2" xfId="4472" xr:uid="{00000000-0005-0000-0000-000078110000}"/>
    <cellStyle name="Normal 42 4 3" xfId="4473" xr:uid="{00000000-0005-0000-0000-000079110000}"/>
    <cellStyle name="Normal 42 5" xfId="4474" xr:uid="{00000000-0005-0000-0000-00007A110000}"/>
    <cellStyle name="Normal 42 6" xfId="4475" xr:uid="{00000000-0005-0000-0000-00007B110000}"/>
    <cellStyle name="Normal 42 7" xfId="4476" xr:uid="{00000000-0005-0000-0000-00007C110000}"/>
    <cellStyle name="Normal 42 8" xfId="4477" xr:uid="{00000000-0005-0000-0000-00007D110000}"/>
    <cellStyle name="Normal 43" xfId="4478" xr:uid="{00000000-0005-0000-0000-00007E110000}"/>
    <cellStyle name="Normal 43 2" xfId="4479" xr:uid="{00000000-0005-0000-0000-00007F110000}"/>
    <cellStyle name="Normal 43 2 2" xfId="4480" xr:uid="{00000000-0005-0000-0000-000080110000}"/>
    <cellStyle name="Normal 43 2 2 2" xfId="4481" xr:uid="{00000000-0005-0000-0000-000081110000}"/>
    <cellStyle name="Normal 43 2 2 2 2" xfId="4482" xr:uid="{00000000-0005-0000-0000-000082110000}"/>
    <cellStyle name="Normal 43 2 2 3" xfId="4483" xr:uid="{00000000-0005-0000-0000-000083110000}"/>
    <cellStyle name="Normal 43 2 2 4" xfId="4484" xr:uid="{00000000-0005-0000-0000-000084110000}"/>
    <cellStyle name="Normal 43 2 2 5" xfId="4485" xr:uid="{00000000-0005-0000-0000-000085110000}"/>
    <cellStyle name="Normal 43 2 3" xfId="4486" xr:uid="{00000000-0005-0000-0000-000086110000}"/>
    <cellStyle name="Normal 43 2 3 2" xfId="4487" xr:uid="{00000000-0005-0000-0000-000087110000}"/>
    <cellStyle name="Normal 43 2 4" xfId="4488" xr:uid="{00000000-0005-0000-0000-000088110000}"/>
    <cellStyle name="Normal 43 2 5" xfId="4489" xr:uid="{00000000-0005-0000-0000-000089110000}"/>
    <cellStyle name="Normal 43 2 6" xfId="4490" xr:uid="{00000000-0005-0000-0000-00008A110000}"/>
    <cellStyle name="Normal 43 3" xfId="4491" xr:uid="{00000000-0005-0000-0000-00008B110000}"/>
    <cellStyle name="Normal 43 3 2" xfId="4492" xr:uid="{00000000-0005-0000-0000-00008C110000}"/>
    <cellStyle name="Normal 43 3 2 2" xfId="4493" xr:uid="{00000000-0005-0000-0000-00008D110000}"/>
    <cellStyle name="Normal 43 3 3" xfId="4494" xr:uid="{00000000-0005-0000-0000-00008E110000}"/>
    <cellStyle name="Normal 43 3 4" xfId="4495" xr:uid="{00000000-0005-0000-0000-00008F110000}"/>
    <cellStyle name="Normal 43 3 5" xfId="4496" xr:uid="{00000000-0005-0000-0000-000090110000}"/>
    <cellStyle name="Normal 43 4" xfId="4497" xr:uid="{00000000-0005-0000-0000-000091110000}"/>
    <cellStyle name="Normal 43 4 2" xfId="4498" xr:uid="{00000000-0005-0000-0000-000092110000}"/>
    <cellStyle name="Normal 43 4 3" xfId="4499" xr:uid="{00000000-0005-0000-0000-000093110000}"/>
    <cellStyle name="Normal 43 5" xfId="4500" xr:uid="{00000000-0005-0000-0000-000094110000}"/>
    <cellStyle name="Normal 43 6" xfId="4501" xr:uid="{00000000-0005-0000-0000-000095110000}"/>
    <cellStyle name="Normal 43 7" xfId="4502" xr:uid="{00000000-0005-0000-0000-000096110000}"/>
    <cellStyle name="Normal 43 8" xfId="4503" xr:uid="{00000000-0005-0000-0000-000097110000}"/>
    <cellStyle name="Normal 44" xfId="4504" xr:uid="{00000000-0005-0000-0000-000098110000}"/>
    <cellStyle name="Normal 44 2" xfId="4505" xr:uid="{00000000-0005-0000-0000-000099110000}"/>
    <cellStyle name="Normal 44 2 2" xfId="4506" xr:uid="{00000000-0005-0000-0000-00009A110000}"/>
    <cellStyle name="Normal 44 2 2 2" xfId="4507" xr:uid="{00000000-0005-0000-0000-00009B110000}"/>
    <cellStyle name="Normal 44 2 2 2 2" xfId="4508" xr:uid="{00000000-0005-0000-0000-00009C110000}"/>
    <cellStyle name="Normal 44 2 2 3" xfId="4509" xr:uid="{00000000-0005-0000-0000-00009D110000}"/>
    <cellStyle name="Normal 44 2 2 4" xfId="4510" xr:uid="{00000000-0005-0000-0000-00009E110000}"/>
    <cellStyle name="Normal 44 2 2 5" xfId="4511" xr:uid="{00000000-0005-0000-0000-00009F110000}"/>
    <cellStyle name="Normal 44 2 3" xfId="4512" xr:uid="{00000000-0005-0000-0000-0000A0110000}"/>
    <cellStyle name="Normal 44 2 3 2" xfId="4513" xr:uid="{00000000-0005-0000-0000-0000A1110000}"/>
    <cellStyle name="Normal 44 2 4" xfId="4514" xr:uid="{00000000-0005-0000-0000-0000A2110000}"/>
    <cellStyle name="Normal 44 2 5" xfId="4515" xr:uid="{00000000-0005-0000-0000-0000A3110000}"/>
    <cellStyle name="Normal 44 2 6" xfId="4516" xr:uid="{00000000-0005-0000-0000-0000A4110000}"/>
    <cellStyle name="Normal 44 3" xfId="4517" xr:uid="{00000000-0005-0000-0000-0000A5110000}"/>
    <cellStyle name="Normal 44 3 2" xfId="4518" xr:uid="{00000000-0005-0000-0000-0000A6110000}"/>
    <cellStyle name="Normal 44 3 2 2" xfId="4519" xr:uid="{00000000-0005-0000-0000-0000A7110000}"/>
    <cellStyle name="Normal 44 3 3" xfId="4520" xr:uid="{00000000-0005-0000-0000-0000A8110000}"/>
    <cellStyle name="Normal 44 3 4" xfId="4521" xr:uid="{00000000-0005-0000-0000-0000A9110000}"/>
    <cellStyle name="Normal 44 3 5" xfId="4522" xr:uid="{00000000-0005-0000-0000-0000AA110000}"/>
    <cellStyle name="Normal 44 4" xfId="4523" xr:uid="{00000000-0005-0000-0000-0000AB110000}"/>
    <cellStyle name="Normal 44 4 2" xfId="4524" xr:uid="{00000000-0005-0000-0000-0000AC110000}"/>
    <cellStyle name="Normal 44 4 3" xfId="4525" xr:uid="{00000000-0005-0000-0000-0000AD110000}"/>
    <cellStyle name="Normal 44 5" xfId="4526" xr:uid="{00000000-0005-0000-0000-0000AE110000}"/>
    <cellStyle name="Normal 44 6" xfId="4527" xr:uid="{00000000-0005-0000-0000-0000AF110000}"/>
    <cellStyle name="Normal 44 7" xfId="4528" xr:uid="{00000000-0005-0000-0000-0000B0110000}"/>
    <cellStyle name="Normal 44 8" xfId="4529" xr:uid="{00000000-0005-0000-0000-0000B1110000}"/>
    <cellStyle name="Normal 45" xfId="4530" xr:uid="{00000000-0005-0000-0000-0000B2110000}"/>
    <cellStyle name="Normal 45 2" xfId="4531" xr:uid="{00000000-0005-0000-0000-0000B3110000}"/>
    <cellStyle name="Normal 45 2 2" xfId="4532" xr:uid="{00000000-0005-0000-0000-0000B4110000}"/>
    <cellStyle name="Normal 45 2 2 2" xfId="4533" xr:uid="{00000000-0005-0000-0000-0000B5110000}"/>
    <cellStyle name="Normal 45 2 2 2 2" xfId="4534" xr:uid="{00000000-0005-0000-0000-0000B6110000}"/>
    <cellStyle name="Normal 45 2 2 3" xfId="4535" xr:uid="{00000000-0005-0000-0000-0000B7110000}"/>
    <cellStyle name="Normal 45 2 2 4" xfId="4536" xr:uid="{00000000-0005-0000-0000-0000B8110000}"/>
    <cellStyle name="Normal 45 2 2 5" xfId="4537" xr:uid="{00000000-0005-0000-0000-0000B9110000}"/>
    <cellStyle name="Normal 45 2 3" xfId="4538" xr:uid="{00000000-0005-0000-0000-0000BA110000}"/>
    <cellStyle name="Normal 45 2 3 2" xfId="4539" xr:uid="{00000000-0005-0000-0000-0000BB110000}"/>
    <cellStyle name="Normal 45 2 4" xfId="4540" xr:uid="{00000000-0005-0000-0000-0000BC110000}"/>
    <cellStyle name="Normal 45 2 5" xfId="4541" xr:uid="{00000000-0005-0000-0000-0000BD110000}"/>
    <cellStyle name="Normal 45 2 6" xfId="4542" xr:uid="{00000000-0005-0000-0000-0000BE110000}"/>
    <cellStyle name="Normal 45 3" xfId="4543" xr:uid="{00000000-0005-0000-0000-0000BF110000}"/>
    <cellStyle name="Normal 45 3 2" xfId="4544" xr:uid="{00000000-0005-0000-0000-0000C0110000}"/>
    <cellStyle name="Normal 45 3 2 2" xfId="4545" xr:uid="{00000000-0005-0000-0000-0000C1110000}"/>
    <cellStyle name="Normal 45 3 3" xfId="4546" xr:uid="{00000000-0005-0000-0000-0000C2110000}"/>
    <cellStyle name="Normal 45 3 4" xfId="4547" xr:uid="{00000000-0005-0000-0000-0000C3110000}"/>
    <cellStyle name="Normal 45 3 5" xfId="4548" xr:uid="{00000000-0005-0000-0000-0000C4110000}"/>
    <cellStyle name="Normal 45 4" xfId="4549" xr:uid="{00000000-0005-0000-0000-0000C5110000}"/>
    <cellStyle name="Normal 45 4 2" xfId="4550" xr:uid="{00000000-0005-0000-0000-0000C6110000}"/>
    <cellStyle name="Normal 45 4 3" xfId="4551" xr:uid="{00000000-0005-0000-0000-0000C7110000}"/>
    <cellStyle name="Normal 45 5" xfId="4552" xr:uid="{00000000-0005-0000-0000-0000C8110000}"/>
    <cellStyle name="Normal 45 6" xfId="4553" xr:uid="{00000000-0005-0000-0000-0000C9110000}"/>
    <cellStyle name="Normal 45 7" xfId="4554" xr:uid="{00000000-0005-0000-0000-0000CA110000}"/>
    <cellStyle name="Normal 45 8" xfId="4555" xr:uid="{00000000-0005-0000-0000-0000CB110000}"/>
    <cellStyle name="Normal 46" xfId="4556" xr:uid="{00000000-0005-0000-0000-0000CC110000}"/>
    <cellStyle name="Normal 46 2" xfId="4557" xr:uid="{00000000-0005-0000-0000-0000CD110000}"/>
    <cellStyle name="Normal 46 2 2" xfId="4558" xr:uid="{00000000-0005-0000-0000-0000CE110000}"/>
    <cellStyle name="Normal 46 2 2 2" xfId="4559" xr:uid="{00000000-0005-0000-0000-0000CF110000}"/>
    <cellStyle name="Normal 46 2 2 2 2" xfId="4560" xr:uid="{00000000-0005-0000-0000-0000D0110000}"/>
    <cellStyle name="Normal 46 2 2 3" xfId="4561" xr:uid="{00000000-0005-0000-0000-0000D1110000}"/>
    <cellStyle name="Normal 46 2 2 4" xfId="4562" xr:uid="{00000000-0005-0000-0000-0000D2110000}"/>
    <cellStyle name="Normal 46 2 2 5" xfId="4563" xr:uid="{00000000-0005-0000-0000-0000D3110000}"/>
    <cellStyle name="Normal 46 2 3" xfId="4564" xr:uid="{00000000-0005-0000-0000-0000D4110000}"/>
    <cellStyle name="Normal 46 2 3 2" xfId="4565" xr:uid="{00000000-0005-0000-0000-0000D5110000}"/>
    <cellStyle name="Normal 46 2 4" xfId="4566" xr:uid="{00000000-0005-0000-0000-0000D6110000}"/>
    <cellStyle name="Normal 46 2 5" xfId="4567" xr:uid="{00000000-0005-0000-0000-0000D7110000}"/>
    <cellStyle name="Normal 46 2 6" xfId="4568" xr:uid="{00000000-0005-0000-0000-0000D8110000}"/>
    <cellStyle name="Normal 46 3" xfId="4569" xr:uid="{00000000-0005-0000-0000-0000D9110000}"/>
    <cellStyle name="Normal 46 3 2" xfId="4570" xr:uid="{00000000-0005-0000-0000-0000DA110000}"/>
    <cellStyle name="Normal 46 3 2 2" xfId="4571" xr:uid="{00000000-0005-0000-0000-0000DB110000}"/>
    <cellStyle name="Normal 46 3 3" xfId="4572" xr:uid="{00000000-0005-0000-0000-0000DC110000}"/>
    <cellStyle name="Normal 46 3 4" xfId="4573" xr:uid="{00000000-0005-0000-0000-0000DD110000}"/>
    <cellStyle name="Normal 46 3 5" xfId="4574" xr:uid="{00000000-0005-0000-0000-0000DE110000}"/>
    <cellStyle name="Normal 46 4" xfId="4575" xr:uid="{00000000-0005-0000-0000-0000DF110000}"/>
    <cellStyle name="Normal 46 4 2" xfId="4576" xr:uid="{00000000-0005-0000-0000-0000E0110000}"/>
    <cellStyle name="Normal 46 4 3" xfId="4577" xr:uid="{00000000-0005-0000-0000-0000E1110000}"/>
    <cellStyle name="Normal 46 5" xfId="4578" xr:uid="{00000000-0005-0000-0000-0000E2110000}"/>
    <cellStyle name="Normal 46 6" xfId="4579" xr:uid="{00000000-0005-0000-0000-0000E3110000}"/>
    <cellStyle name="Normal 46 7" xfId="4580" xr:uid="{00000000-0005-0000-0000-0000E4110000}"/>
    <cellStyle name="Normal 46 8" xfId="4581" xr:uid="{00000000-0005-0000-0000-0000E5110000}"/>
    <cellStyle name="Normal 47" xfId="4582" xr:uid="{00000000-0005-0000-0000-0000E6110000}"/>
    <cellStyle name="Normal 47 2" xfId="4583" xr:uid="{00000000-0005-0000-0000-0000E7110000}"/>
    <cellStyle name="Normal 47 2 2" xfId="4584" xr:uid="{00000000-0005-0000-0000-0000E8110000}"/>
    <cellStyle name="Normal 47 2 2 2" xfId="4585" xr:uid="{00000000-0005-0000-0000-0000E9110000}"/>
    <cellStyle name="Normal 47 2 2 2 2" xfId="4586" xr:uid="{00000000-0005-0000-0000-0000EA110000}"/>
    <cellStyle name="Normal 47 2 2 3" xfId="4587" xr:uid="{00000000-0005-0000-0000-0000EB110000}"/>
    <cellStyle name="Normal 47 2 2 4" xfId="4588" xr:uid="{00000000-0005-0000-0000-0000EC110000}"/>
    <cellStyle name="Normal 47 2 2 5" xfId="4589" xr:uid="{00000000-0005-0000-0000-0000ED110000}"/>
    <cellStyle name="Normal 47 2 3" xfId="4590" xr:uid="{00000000-0005-0000-0000-0000EE110000}"/>
    <cellStyle name="Normal 47 2 3 2" xfId="4591" xr:uid="{00000000-0005-0000-0000-0000EF110000}"/>
    <cellStyle name="Normal 47 2 4" xfId="4592" xr:uid="{00000000-0005-0000-0000-0000F0110000}"/>
    <cellStyle name="Normal 47 2 5" xfId="4593" xr:uid="{00000000-0005-0000-0000-0000F1110000}"/>
    <cellStyle name="Normal 47 2 6" xfId="4594" xr:uid="{00000000-0005-0000-0000-0000F2110000}"/>
    <cellStyle name="Normal 47 3" xfId="4595" xr:uid="{00000000-0005-0000-0000-0000F3110000}"/>
    <cellStyle name="Normal 47 3 2" xfId="4596" xr:uid="{00000000-0005-0000-0000-0000F4110000}"/>
    <cellStyle name="Normal 47 3 2 2" xfId="4597" xr:uid="{00000000-0005-0000-0000-0000F5110000}"/>
    <cellStyle name="Normal 47 3 3" xfId="4598" xr:uid="{00000000-0005-0000-0000-0000F6110000}"/>
    <cellStyle name="Normal 47 3 4" xfId="4599" xr:uid="{00000000-0005-0000-0000-0000F7110000}"/>
    <cellStyle name="Normal 47 3 5" xfId="4600" xr:uid="{00000000-0005-0000-0000-0000F8110000}"/>
    <cellStyle name="Normal 47 4" xfId="4601" xr:uid="{00000000-0005-0000-0000-0000F9110000}"/>
    <cellStyle name="Normal 47 4 2" xfId="4602" xr:uid="{00000000-0005-0000-0000-0000FA110000}"/>
    <cellStyle name="Normal 47 4 3" xfId="4603" xr:uid="{00000000-0005-0000-0000-0000FB110000}"/>
    <cellStyle name="Normal 47 5" xfId="4604" xr:uid="{00000000-0005-0000-0000-0000FC110000}"/>
    <cellStyle name="Normal 47 6" xfId="4605" xr:uid="{00000000-0005-0000-0000-0000FD110000}"/>
    <cellStyle name="Normal 47 7" xfId="4606" xr:uid="{00000000-0005-0000-0000-0000FE110000}"/>
    <cellStyle name="Normal 47 8" xfId="4607" xr:uid="{00000000-0005-0000-0000-0000FF110000}"/>
    <cellStyle name="Normal 48" xfId="4608" xr:uid="{00000000-0005-0000-0000-000000120000}"/>
    <cellStyle name="Normal 48 2" xfId="4609" xr:uid="{00000000-0005-0000-0000-000001120000}"/>
    <cellStyle name="Normal 48 2 2" xfId="4610" xr:uid="{00000000-0005-0000-0000-000002120000}"/>
    <cellStyle name="Normal 48 2 2 2" xfId="4611" xr:uid="{00000000-0005-0000-0000-000003120000}"/>
    <cellStyle name="Normal 48 2 2 2 2" xfId="4612" xr:uid="{00000000-0005-0000-0000-000004120000}"/>
    <cellStyle name="Normal 48 2 2 3" xfId="4613" xr:uid="{00000000-0005-0000-0000-000005120000}"/>
    <cellStyle name="Normal 48 2 2 4" xfId="4614" xr:uid="{00000000-0005-0000-0000-000006120000}"/>
    <cellStyle name="Normal 48 2 2 5" xfId="4615" xr:uid="{00000000-0005-0000-0000-000007120000}"/>
    <cellStyle name="Normal 48 2 3" xfId="4616" xr:uid="{00000000-0005-0000-0000-000008120000}"/>
    <cellStyle name="Normal 48 2 3 2" xfId="4617" xr:uid="{00000000-0005-0000-0000-000009120000}"/>
    <cellStyle name="Normal 48 2 4" xfId="4618" xr:uid="{00000000-0005-0000-0000-00000A120000}"/>
    <cellStyle name="Normal 48 2 5" xfId="4619" xr:uid="{00000000-0005-0000-0000-00000B120000}"/>
    <cellStyle name="Normal 48 2 6" xfId="4620" xr:uid="{00000000-0005-0000-0000-00000C120000}"/>
    <cellStyle name="Normal 48 3" xfId="4621" xr:uid="{00000000-0005-0000-0000-00000D120000}"/>
    <cellStyle name="Normal 48 3 2" xfId="4622" xr:uid="{00000000-0005-0000-0000-00000E120000}"/>
    <cellStyle name="Normal 48 3 2 2" xfId="4623" xr:uid="{00000000-0005-0000-0000-00000F120000}"/>
    <cellStyle name="Normal 48 3 3" xfId="4624" xr:uid="{00000000-0005-0000-0000-000010120000}"/>
    <cellStyle name="Normal 48 3 4" xfId="4625" xr:uid="{00000000-0005-0000-0000-000011120000}"/>
    <cellStyle name="Normal 48 3 5" xfId="4626" xr:uid="{00000000-0005-0000-0000-000012120000}"/>
    <cellStyle name="Normal 48 4" xfId="4627" xr:uid="{00000000-0005-0000-0000-000013120000}"/>
    <cellStyle name="Normal 48 4 2" xfId="4628" xr:uid="{00000000-0005-0000-0000-000014120000}"/>
    <cellStyle name="Normal 48 5" xfId="4629" xr:uid="{00000000-0005-0000-0000-000015120000}"/>
    <cellStyle name="Normal 48 6" xfId="4630" xr:uid="{00000000-0005-0000-0000-000016120000}"/>
    <cellStyle name="Normal 48 7" xfId="4631" xr:uid="{00000000-0005-0000-0000-000017120000}"/>
    <cellStyle name="Normal 48 8" xfId="4632" xr:uid="{00000000-0005-0000-0000-000018120000}"/>
    <cellStyle name="Normal 49" xfId="4633" xr:uid="{00000000-0005-0000-0000-000019120000}"/>
    <cellStyle name="Normal 49 2" xfId="4634" xr:uid="{00000000-0005-0000-0000-00001A120000}"/>
    <cellStyle name="Normal 49 2 2" xfId="4635" xr:uid="{00000000-0005-0000-0000-00001B120000}"/>
    <cellStyle name="Normal 49 2 2 2" xfId="4636" xr:uid="{00000000-0005-0000-0000-00001C120000}"/>
    <cellStyle name="Normal 49 2 2 2 2" xfId="4637" xr:uid="{00000000-0005-0000-0000-00001D120000}"/>
    <cellStyle name="Normal 49 2 2 3" xfId="4638" xr:uid="{00000000-0005-0000-0000-00001E120000}"/>
    <cellStyle name="Normal 49 2 2 4" xfId="4639" xr:uid="{00000000-0005-0000-0000-00001F120000}"/>
    <cellStyle name="Normal 49 2 2 5" xfId="4640" xr:uid="{00000000-0005-0000-0000-000020120000}"/>
    <cellStyle name="Normal 49 2 3" xfId="4641" xr:uid="{00000000-0005-0000-0000-000021120000}"/>
    <cellStyle name="Normal 49 2 3 2" xfId="4642" xr:uid="{00000000-0005-0000-0000-000022120000}"/>
    <cellStyle name="Normal 49 2 4" xfId="4643" xr:uid="{00000000-0005-0000-0000-000023120000}"/>
    <cellStyle name="Normal 49 2 5" xfId="4644" xr:uid="{00000000-0005-0000-0000-000024120000}"/>
    <cellStyle name="Normal 49 2 6" xfId="4645" xr:uid="{00000000-0005-0000-0000-000025120000}"/>
    <cellStyle name="Normal 49 3" xfId="4646" xr:uid="{00000000-0005-0000-0000-000026120000}"/>
    <cellStyle name="Normal 49 3 2" xfId="4647" xr:uid="{00000000-0005-0000-0000-000027120000}"/>
    <cellStyle name="Normal 49 3 2 2" xfId="4648" xr:uid="{00000000-0005-0000-0000-000028120000}"/>
    <cellStyle name="Normal 49 3 3" xfId="4649" xr:uid="{00000000-0005-0000-0000-000029120000}"/>
    <cellStyle name="Normal 49 3 4" xfId="4650" xr:uid="{00000000-0005-0000-0000-00002A120000}"/>
    <cellStyle name="Normal 49 3 5" xfId="4651" xr:uid="{00000000-0005-0000-0000-00002B120000}"/>
    <cellStyle name="Normal 49 4" xfId="4652" xr:uid="{00000000-0005-0000-0000-00002C120000}"/>
    <cellStyle name="Normal 49 4 2" xfId="4653" xr:uid="{00000000-0005-0000-0000-00002D120000}"/>
    <cellStyle name="Normal 49 5" xfId="4654" xr:uid="{00000000-0005-0000-0000-00002E120000}"/>
    <cellStyle name="Normal 49 6" xfId="4655" xr:uid="{00000000-0005-0000-0000-00002F120000}"/>
    <cellStyle name="Normal 49 7" xfId="4656" xr:uid="{00000000-0005-0000-0000-000030120000}"/>
    <cellStyle name="Normal 49 8" xfId="4657" xr:uid="{00000000-0005-0000-0000-000031120000}"/>
    <cellStyle name="Normal 5" xfId="4658" xr:uid="{00000000-0005-0000-0000-000032120000}"/>
    <cellStyle name="Normal 5 10" xfId="4659" xr:uid="{00000000-0005-0000-0000-000033120000}"/>
    <cellStyle name="Normal 5 2" xfId="4660" xr:uid="{00000000-0005-0000-0000-000034120000}"/>
    <cellStyle name="Normal 5 2 2" xfId="4661" xr:uid="{00000000-0005-0000-0000-000035120000}"/>
    <cellStyle name="Normal 5 2 2 2" xfId="4662" xr:uid="{00000000-0005-0000-0000-000036120000}"/>
    <cellStyle name="Normal 5 2 2 2 2" xfId="4663" xr:uid="{00000000-0005-0000-0000-000037120000}"/>
    <cellStyle name="Normal 5 2 2 3" xfId="4664" xr:uid="{00000000-0005-0000-0000-000038120000}"/>
    <cellStyle name="Normal 5 2 2 4" xfId="4665" xr:uid="{00000000-0005-0000-0000-000039120000}"/>
    <cellStyle name="Normal 5 2 2 5" xfId="4666" xr:uid="{00000000-0005-0000-0000-00003A120000}"/>
    <cellStyle name="Normal 5 2 3" xfId="4667" xr:uid="{00000000-0005-0000-0000-00003B120000}"/>
    <cellStyle name="Normal 5 2 3 2" xfId="4668" xr:uid="{00000000-0005-0000-0000-00003C120000}"/>
    <cellStyle name="Normal 5 2 3 3" xfId="4669" xr:uid="{00000000-0005-0000-0000-00003D120000}"/>
    <cellStyle name="Normal 5 2 3 4" xfId="4670" xr:uid="{00000000-0005-0000-0000-00003E120000}"/>
    <cellStyle name="Normal 5 2 4" xfId="4671" xr:uid="{00000000-0005-0000-0000-00003F120000}"/>
    <cellStyle name="Normal 5 2 4 2" xfId="4672" xr:uid="{00000000-0005-0000-0000-000040120000}"/>
    <cellStyle name="Normal 5 2 5" xfId="4673" xr:uid="{00000000-0005-0000-0000-000041120000}"/>
    <cellStyle name="Normal 5 2 5 2" xfId="4674" xr:uid="{00000000-0005-0000-0000-000042120000}"/>
    <cellStyle name="Normal 5 2 6" xfId="4675" xr:uid="{00000000-0005-0000-0000-000043120000}"/>
    <cellStyle name="Normal 5 3" xfId="4676" xr:uid="{00000000-0005-0000-0000-000044120000}"/>
    <cellStyle name="Normal 5 3 2" xfId="4677" xr:uid="{00000000-0005-0000-0000-000045120000}"/>
    <cellStyle name="Normal 5 3 2 2" xfId="4678" xr:uid="{00000000-0005-0000-0000-000046120000}"/>
    <cellStyle name="Normal 5 3 2 3" xfId="4679" xr:uid="{00000000-0005-0000-0000-000047120000}"/>
    <cellStyle name="Normal 5 3 3" xfId="4680" xr:uid="{00000000-0005-0000-0000-000048120000}"/>
    <cellStyle name="Normal 5 3 3 2" xfId="4681" xr:uid="{00000000-0005-0000-0000-000049120000}"/>
    <cellStyle name="Normal 5 3 4" xfId="4682" xr:uid="{00000000-0005-0000-0000-00004A120000}"/>
    <cellStyle name="Normal 5 3 4 2" xfId="4683" xr:uid="{00000000-0005-0000-0000-00004B120000}"/>
    <cellStyle name="Normal 5 4" xfId="4684" xr:uid="{00000000-0005-0000-0000-00004C120000}"/>
    <cellStyle name="Normal 5 4 2" xfId="4685" xr:uid="{00000000-0005-0000-0000-00004D120000}"/>
    <cellStyle name="Normal 5 4 2 2" xfId="4686" xr:uid="{00000000-0005-0000-0000-00004E120000}"/>
    <cellStyle name="Normal 5 4 3" xfId="4687" xr:uid="{00000000-0005-0000-0000-00004F120000}"/>
    <cellStyle name="Normal 5 4 4" xfId="4688" xr:uid="{00000000-0005-0000-0000-000050120000}"/>
    <cellStyle name="Normal 5 5" xfId="4689" xr:uid="{00000000-0005-0000-0000-000051120000}"/>
    <cellStyle name="Normal 5 5 2" xfId="4690" xr:uid="{00000000-0005-0000-0000-000052120000}"/>
    <cellStyle name="Normal 5 5 3" xfId="4691" xr:uid="{00000000-0005-0000-0000-000053120000}"/>
    <cellStyle name="Normal 5 6" xfId="4692" xr:uid="{00000000-0005-0000-0000-000054120000}"/>
    <cellStyle name="Normal 5 6 2" xfId="4693" xr:uid="{00000000-0005-0000-0000-000055120000}"/>
    <cellStyle name="Normal 5 7" xfId="4694" xr:uid="{00000000-0005-0000-0000-000056120000}"/>
    <cellStyle name="Normal 5 7 2" xfId="4695" xr:uid="{00000000-0005-0000-0000-000057120000}"/>
    <cellStyle name="Normal 5 8" xfId="4696" xr:uid="{00000000-0005-0000-0000-000058120000}"/>
    <cellStyle name="Normal 5 8 2" xfId="4697" xr:uid="{00000000-0005-0000-0000-000059120000}"/>
    <cellStyle name="Normal 5 9" xfId="4698" xr:uid="{00000000-0005-0000-0000-00005A120000}"/>
    <cellStyle name="Normal 50" xfId="4699" xr:uid="{00000000-0005-0000-0000-00005B120000}"/>
    <cellStyle name="Normal 50 2" xfId="4700" xr:uid="{00000000-0005-0000-0000-00005C120000}"/>
    <cellStyle name="Normal 50 2 2" xfId="4701" xr:uid="{00000000-0005-0000-0000-00005D120000}"/>
    <cellStyle name="Normal 50 2 2 2" xfId="4702" xr:uid="{00000000-0005-0000-0000-00005E120000}"/>
    <cellStyle name="Normal 50 2 2 2 2" xfId="4703" xr:uid="{00000000-0005-0000-0000-00005F120000}"/>
    <cellStyle name="Normal 50 2 2 3" xfId="4704" xr:uid="{00000000-0005-0000-0000-000060120000}"/>
    <cellStyle name="Normal 50 2 2 4" xfId="4705" xr:uid="{00000000-0005-0000-0000-000061120000}"/>
    <cellStyle name="Normal 50 2 2 5" xfId="4706" xr:uid="{00000000-0005-0000-0000-000062120000}"/>
    <cellStyle name="Normal 50 2 3" xfId="4707" xr:uid="{00000000-0005-0000-0000-000063120000}"/>
    <cellStyle name="Normal 50 2 3 2" xfId="4708" xr:uid="{00000000-0005-0000-0000-000064120000}"/>
    <cellStyle name="Normal 50 2 4" xfId="4709" xr:uid="{00000000-0005-0000-0000-000065120000}"/>
    <cellStyle name="Normal 50 2 5" xfId="4710" xr:uid="{00000000-0005-0000-0000-000066120000}"/>
    <cellStyle name="Normal 50 2 6" xfId="4711" xr:uid="{00000000-0005-0000-0000-000067120000}"/>
    <cellStyle name="Normal 50 3" xfId="4712" xr:uid="{00000000-0005-0000-0000-000068120000}"/>
    <cellStyle name="Normal 50 3 2" xfId="4713" xr:uid="{00000000-0005-0000-0000-000069120000}"/>
    <cellStyle name="Normal 50 3 2 2" xfId="4714" xr:uid="{00000000-0005-0000-0000-00006A120000}"/>
    <cellStyle name="Normal 50 3 3" xfId="4715" xr:uid="{00000000-0005-0000-0000-00006B120000}"/>
    <cellStyle name="Normal 50 3 4" xfId="4716" xr:uid="{00000000-0005-0000-0000-00006C120000}"/>
    <cellStyle name="Normal 50 3 5" xfId="4717" xr:uid="{00000000-0005-0000-0000-00006D120000}"/>
    <cellStyle name="Normal 50 4" xfId="4718" xr:uid="{00000000-0005-0000-0000-00006E120000}"/>
    <cellStyle name="Normal 50 4 2" xfId="4719" xr:uid="{00000000-0005-0000-0000-00006F120000}"/>
    <cellStyle name="Normal 50 5" xfId="4720" xr:uid="{00000000-0005-0000-0000-000070120000}"/>
    <cellStyle name="Normal 50 6" xfId="4721" xr:uid="{00000000-0005-0000-0000-000071120000}"/>
    <cellStyle name="Normal 50 7" xfId="4722" xr:uid="{00000000-0005-0000-0000-000072120000}"/>
    <cellStyle name="Normal 51" xfId="4723" xr:uid="{00000000-0005-0000-0000-000073120000}"/>
    <cellStyle name="Normal 51 2" xfId="4724" xr:uid="{00000000-0005-0000-0000-000074120000}"/>
    <cellStyle name="Normal 51 2 2" xfId="4725" xr:uid="{00000000-0005-0000-0000-000075120000}"/>
    <cellStyle name="Normal 51 2 2 2" xfId="4726" xr:uid="{00000000-0005-0000-0000-000076120000}"/>
    <cellStyle name="Normal 51 2 2 2 2" xfId="4727" xr:uid="{00000000-0005-0000-0000-000077120000}"/>
    <cellStyle name="Normal 51 2 2 3" xfId="4728" xr:uid="{00000000-0005-0000-0000-000078120000}"/>
    <cellStyle name="Normal 51 2 2 4" xfId="4729" xr:uid="{00000000-0005-0000-0000-000079120000}"/>
    <cellStyle name="Normal 51 2 2 5" xfId="4730" xr:uid="{00000000-0005-0000-0000-00007A120000}"/>
    <cellStyle name="Normal 51 2 3" xfId="4731" xr:uid="{00000000-0005-0000-0000-00007B120000}"/>
    <cellStyle name="Normal 51 2 3 2" xfId="4732" xr:uid="{00000000-0005-0000-0000-00007C120000}"/>
    <cellStyle name="Normal 51 2 4" xfId="4733" xr:uid="{00000000-0005-0000-0000-00007D120000}"/>
    <cellStyle name="Normal 51 2 5" xfId="4734" xr:uid="{00000000-0005-0000-0000-00007E120000}"/>
    <cellStyle name="Normal 51 2 6" xfId="4735" xr:uid="{00000000-0005-0000-0000-00007F120000}"/>
    <cellStyle name="Normal 51 3" xfId="4736" xr:uid="{00000000-0005-0000-0000-000080120000}"/>
    <cellStyle name="Normal 51 3 2" xfId="4737" xr:uid="{00000000-0005-0000-0000-000081120000}"/>
    <cellStyle name="Normal 51 3 2 2" xfId="4738" xr:uid="{00000000-0005-0000-0000-000082120000}"/>
    <cellStyle name="Normal 51 3 3" xfId="4739" xr:uid="{00000000-0005-0000-0000-000083120000}"/>
    <cellStyle name="Normal 51 3 4" xfId="4740" xr:uid="{00000000-0005-0000-0000-000084120000}"/>
    <cellStyle name="Normal 51 3 5" xfId="4741" xr:uid="{00000000-0005-0000-0000-000085120000}"/>
    <cellStyle name="Normal 51 4" xfId="4742" xr:uid="{00000000-0005-0000-0000-000086120000}"/>
    <cellStyle name="Normal 51 4 2" xfId="4743" xr:uid="{00000000-0005-0000-0000-000087120000}"/>
    <cellStyle name="Normal 51 5" xfId="4744" xr:uid="{00000000-0005-0000-0000-000088120000}"/>
    <cellStyle name="Normal 51 6" xfId="4745" xr:uid="{00000000-0005-0000-0000-000089120000}"/>
    <cellStyle name="Normal 51 7" xfId="4746" xr:uid="{00000000-0005-0000-0000-00008A120000}"/>
    <cellStyle name="Normal 52" xfId="4747" xr:uid="{00000000-0005-0000-0000-00008B120000}"/>
    <cellStyle name="Normal 52 2" xfId="4748" xr:uid="{00000000-0005-0000-0000-00008C120000}"/>
    <cellStyle name="Normal 52 2 2" xfId="4749" xr:uid="{00000000-0005-0000-0000-00008D120000}"/>
    <cellStyle name="Normal 52 2 2 2" xfId="4750" xr:uid="{00000000-0005-0000-0000-00008E120000}"/>
    <cellStyle name="Normal 52 2 2 2 2" xfId="4751" xr:uid="{00000000-0005-0000-0000-00008F120000}"/>
    <cellStyle name="Normal 52 2 2 3" xfId="4752" xr:uid="{00000000-0005-0000-0000-000090120000}"/>
    <cellStyle name="Normal 52 2 2 4" xfId="4753" xr:uid="{00000000-0005-0000-0000-000091120000}"/>
    <cellStyle name="Normal 52 2 2 5" xfId="4754" xr:uid="{00000000-0005-0000-0000-000092120000}"/>
    <cellStyle name="Normal 52 2 3" xfId="4755" xr:uid="{00000000-0005-0000-0000-000093120000}"/>
    <cellStyle name="Normal 52 2 3 2" xfId="4756" xr:uid="{00000000-0005-0000-0000-000094120000}"/>
    <cellStyle name="Normal 52 2 4" xfId="4757" xr:uid="{00000000-0005-0000-0000-000095120000}"/>
    <cellStyle name="Normal 52 2 5" xfId="4758" xr:uid="{00000000-0005-0000-0000-000096120000}"/>
    <cellStyle name="Normal 52 2 6" xfId="4759" xr:uid="{00000000-0005-0000-0000-000097120000}"/>
    <cellStyle name="Normal 52 3" xfId="4760" xr:uid="{00000000-0005-0000-0000-000098120000}"/>
    <cellStyle name="Normal 52 3 2" xfId="4761" xr:uid="{00000000-0005-0000-0000-000099120000}"/>
    <cellStyle name="Normal 52 3 2 2" xfId="4762" xr:uid="{00000000-0005-0000-0000-00009A120000}"/>
    <cellStyle name="Normal 52 3 3" xfId="4763" xr:uid="{00000000-0005-0000-0000-00009B120000}"/>
    <cellStyle name="Normal 52 3 4" xfId="4764" xr:uid="{00000000-0005-0000-0000-00009C120000}"/>
    <cellStyle name="Normal 52 3 5" xfId="4765" xr:uid="{00000000-0005-0000-0000-00009D120000}"/>
    <cellStyle name="Normal 52 4" xfId="4766" xr:uid="{00000000-0005-0000-0000-00009E120000}"/>
    <cellStyle name="Normal 52 4 2" xfId="4767" xr:uid="{00000000-0005-0000-0000-00009F120000}"/>
    <cellStyle name="Normal 52 5" xfId="4768" xr:uid="{00000000-0005-0000-0000-0000A0120000}"/>
    <cellStyle name="Normal 52 6" xfId="4769" xr:uid="{00000000-0005-0000-0000-0000A1120000}"/>
    <cellStyle name="Normal 52 7" xfId="4770" xr:uid="{00000000-0005-0000-0000-0000A2120000}"/>
    <cellStyle name="Normal 53" xfId="4771" xr:uid="{00000000-0005-0000-0000-0000A3120000}"/>
    <cellStyle name="Normal 53 2" xfId="4772" xr:uid="{00000000-0005-0000-0000-0000A4120000}"/>
    <cellStyle name="Normal 53 2 2" xfId="4773" xr:uid="{00000000-0005-0000-0000-0000A5120000}"/>
    <cellStyle name="Normal 53 2 2 2" xfId="4774" xr:uid="{00000000-0005-0000-0000-0000A6120000}"/>
    <cellStyle name="Normal 53 2 3" xfId="4775" xr:uid="{00000000-0005-0000-0000-0000A7120000}"/>
    <cellStyle name="Normal 53 2 4" xfId="4776" xr:uid="{00000000-0005-0000-0000-0000A8120000}"/>
    <cellStyle name="Normal 53 2 5" xfId="4777" xr:uid="{00000000-0005-0000-0000-0000A9120000}"/>
    <cellStyle name="Normal 53 3" xfId="4778" xr:uid="{00000000-0005-0000-0000-0000AA120000}"/>
    <cellStyle name="Normal 53 3 2" xfId="4779" xr:uid="{00000000-0005-0000-0000-0000AB120000}"/>
    <cellStyle name="Normal 53 4" xfId="4780" xr:uid="{00000000-0005-0000-0000-0000AC120000}"/>
    <cellStyle name="Normal 53 5" xfId="4781" xr:uid="{00000000-0005-0000-0000-0000AD120000}"/>
    <cellStyle name="Normal 53 6" xfId="4782" xr:uid="{00000000-0005-0000-0000-0000AE120000}"/>
    <cellStyle name="Normal 54" xfId="4783" xr:uid="{00000000-0005-0000-0000-0000AF120000}"/>
    <cellStyle name="Normal 55" xfId="4784" xr:uid="{00000000-0005-0000-0000-0000B0120000}"/>
    <cellStyle name="Normal 55 2" xfId="4785" xr:uid="{00000000-0005-0000-0000-0000B1120000}"/>
    <cellStyle name="Normal 55 2 2" xfId="4786" xr:uid="{00000000-0005-0000-0000-0000B2120000}"/>
    <cellStyle name="Normal 55 2 2 2" xfId="4787" xr:uid="{00000000-0005-0000-0000-0000B3120000}"/>
    <cellStyle name="Normal 55 2 3" xfId="4788" xr:uid="{00000000-0005-0000-0000-0000B4120000}"/>
    <cellStyle name="Normal 55 3" xfId="4789" xr:uid="{00000000-0005-0000-0000-0000B5120000}"/>
    <cellStyle name="Normal 55 3 2" xfId="4790" xr:uid="{00000000-0005-0000-0000-0000B6120000}"/>
    <cellStyle name="Normal 55 4" xfId="4791" xr:uid="{00000000-0005-0000-0000-0000B7120000}"/>
    <cellStyle name="Normal 55 5" xfId="4792" xr:uid="{00000000-0005-0000-0000-0000B8120000}"/>
    <cellStyle name="Normal 55 6" xfId="4793" xr:uid="{00000000-0005-0000-0000-0000B9120000}"/>
    <cellStyle name="Normal 56" xfId="4794" xr:uid="{00000000-0005-0000-0000-0000BA120000}"/>
    <cellStyle name="Normal 56 2" xfId="4795" xr:uid="{00000000-0005-0000-0000-0000BB120000}"/>
    <cellStyle name="Normal 56 2 2" xfId="4796" xr:uid="{00000000-0005-0000-0000-0000BC120000}"/>
    <cellStyle name="Normal 56 2 2 2" xfId="4797" xr:uid="{00000000-0005-0000-0000-0000BD120000}"/>
    <cellStyle name="Normal 56 2 3" xfId="4798" xr:uid="{00000000-0005-0000-0000-0000BE120000}"/>
    <cellStyle name="Normal 56 3" xfId="4799" xr:uid="{00000000-0005-0000-0000-0000BF120000}"/>
    <cellStyle name="Normal 56 3 2" xfId="4800" xr:uid="{00000000-0005-0000-0000-0000C0120000}"/>
    <cellStyle name="Normal 56 4" xfId="4801" xr:uid="{00000000-0005-0000-0000-0000C1120000}"/>
    <cellStyle name="Normal 56 5" xfId="4802" xr:uid="{00000000-0005-0000-0000-0000C2120000}"/>
    <cellStyle name="Normal 56 6" xfId="4803" xr:uid="{00000000-0005-0000-0000-0000C3120000}"/>
    <cellStyle name="Normal 57" xfId="4804" xr:uid="{00000000-0005-0000-0000-0000C4120000}"/>
    <cellStyle name="Normal 57 2" xfId="4805" xr:uid="{00000000-0005-0000-0000-0000C5120000}"/>
    <cellStyle name="Normal 57 3" xfId="4806" xr:uid="{00000000-0005-0000-0000-0000C6120000}"/>
    <cellStyle name="Normal 58" xfId="4807" xr:uid="{00000000-0005-0000-0000-0000C7120000}"/>
    <cellStyle name="Normal 58 2" xfId="4808" xr:uid="{00000000-0005-0000-0000-0000C8120000}"/>
    <cellStyle name="Normal 58 3" xfId="4809" xr:uid="{00000000-0005-0000-0000-0000C9120000}"/>
    <cellStyle name="Normal 59" xfId="4810" xr:uid="{00000000-0005-0000-0000-0000CA120000}"/>
    <cellStyle name="Normal 59 2" xfId="4811" xr:uid="{00000000-0005-0000-0000-0000CB120000}"/>
    <cellStyle name="Normal 59 2 2" xfId="4812" xr:uid="{00000000-0005-0000-0000-0000CC120000}"/>
    <cellStyle name="Normal 59 3" xfId="4813" xr:uid="{00000000-0005-0000-0000-0000CD120000}"/>
    <cellStyle name="Normal 59 4" xfId="4814" xr:uid="{00000000-0005-0000-0000-0000CE120000}"/>
    <cellStyle name="Normal 59 5" xfId="4815" xr:uid="{00000000-0005-0000-0000-0000CF120000}"/>
    <cellStyle name="Normal 6" xfId="4816" xr:uid="{00000000-0005-0000-0000-0000D0120000}"/>
    <cellStyle name="Normal 6 2" xfId="4817" xr:uid="{00000000-0005-0000-0000-0000D1120000}"/>
    <cellStyle name="Normal 6 2 2" xfId="4818" xr:uid="{00000000-0005-0000-0000-0000D2120000}"/>
    <cellStyle name="Normal 6 2 2 2" xfId="4819" xr:uid="{00000000-0005-0000-0000-0000D3120000}"/>
    <cellStyle name="Normal 6 2 3" xfId="4820" xr:uid="{00000000-0005-0000-0000-0000D4120000}"/>
    <cellStyle name="Normal 6 2 3 2" xfId="4821" xr:uid="{00000000-0005-0000-0000-0000D5120000}"/>
    <cellStyle name="Normal 6 2 4" xfId="4822" xr:uid="{00000000-0005-0000-0000-0000D6120000}"/>
    <cellStyle name="Normal 6 2 5" xfId="4823" xr:uid="{00000000-0005-0000-0000-0000D7120000}"/>
    <cellStyle name="Normal 6 3" xfId="4824" xr:uid="{00000000-0005-0000-0000-0000D8120000}"/>
    <cellStyle name="Normal 6 3 2" xfId="4825" xr:uid="{00000000-0005-0000-0000-0000D9120000}"/>
    <cellStyle name="Normal 6 3 3" xfId="4826" xr:uid="{00000000-0005-0000-0000-0000DA120000}"/>
    <cellStyle name="Normal 6 3 4" xfId="4827" xr:uid="{00000000-0005-0000-0000-0000DB120000}"/>
    <cellStyle name="Normal 6 4" xfId="4828" xr:uid="{00000000-0005-0000-0000-0000DC120000}"/>
    <cellStyle name="Normal 6 4 2" xfId="4829" xr:uid="{00000000-0005-0000-0000-0000DD120000}"/>
    <cellStyle name="Normal 6 4 3" xfId="4830" xr:uid="{00000000-0005-0000-0000-0000DE120000}"/>
    <cellStyle name="Normal 6 5" xfId="4831" xr:uid="{00000000-0005-0000-0000-0000DF120000}"/>
    <cellStyle name="Normal 6 5 2" xfId="4832" xr:uid="{00000000-0005-0000-0000-0000E0120000}"/>
    <cellStyle name="Normal 6 6" xfId="4833" xr:uid="{00000000-0005-0000-0000-0000E1120000}"/>
    <cellStyle name="Normal 6 6 2" xfId="4834" xr:uid="{00000000-0005-0000-0000-0000E2120000}"/>
    <cellStyle name="Normal 6 7" xfId="4835" xr:uid="{00000000-0005-0000-0000-0000E3120000}"/>
    <cellStyle name="Normal 6 8" xfId="4836" xr:uid="{00000000-0005-0000-0000-0000E4120000}"/>
    <cellStyle name="Normal 60" xfId="4837" xr:uid="{00000000-0005-0000-0000-0000E5120000}"/>
    <cellStyle name="Normal 60 2" xfId="4838" xr:uid="{00000000-0005-0000-0000-0000E6120000}"/>
    <cellStyle name="Normal 60 2 2" xfId="4839" xr:uid="{00000000-0005-0000-0000-0000E7120000}"/>
    <cellStyle name="Normal 60 3" xfId="4840" xr:uid="{00000000-0005-0000-0000-0000E8120000}"/>
    <cellStyle name="Normal 60 4" xfId="4841" xr:uid="{00000000-0005-0000-0000-0000E9120000}"/>
    <cellStyle name="Normal 61" xfId="4842" xr:uid="{00000000-0005-0000-0000-0000EA120000}"/>
    <cellStyle name="Normal 61 2" xfId="4843" xr:uid="{00000000-0005-0000-0000-0000EB120000}"/>
    <cellStyle name="Normal 61 2 2" xfId="4844" xr:uid="{00000000-0005-0000-0000-0000EC120000}"/>
    <cellStyle name="Normal 61 3" xfId="4845" xr:uid="{00000000-0005-0000-0000-0000ED120000}"/>
    <cellStyle name="Normal 61 4" xfId="4846" xr:uid="{00000000-0005-0000-0000-0000EE120000}"/>
    <cellStyle name="Normal 62" xfId="4847" xr:uid="{00000000-0005-0000-0000-0000EF120000}"/>
    <cellStyle name="Normal 62 2" xfId="4848" xr:uid="{00000000-0005-0000-0000-0000F0120000}"/>
    <cellStyle name="Normal 63" xfId="4849" xr:uid="{00000000-0005-0000-0000-0000F1120000}"/>
    <cellStyle name="Normal 64" xfId="4850" xr:uid="{00000000-0005-0000-0000-0000F2120000}"/>
    <cellStyle name="Normal 64 2" xfId="4851" xr:uid="{00000000-0005-0000-0000-0000F3120000}"/>
    <cellStyle name="Normal 64 3" xfId="4852" xr:uid="{00000000-0005-0000-0000-0000F4120000}"/>
    <cellStyle name="Normal 65" xfId="4853" xr:uid="{00000000-0005-0000-0000-0000F5120000}"/>
    <cellStyle name="Normal 65 2" xfId="4854" xr:uid="{00000000-0005-0000-0000-0000F6120000}"/>
    <cellStyle name="Normal 65 3" xfId="4855" xr:uid="{00000000-0005-0000-0000-0000F7120000}"/>
    <cellStyle name="Normal 66" xfId="4856" xr:uid="{00000000-0005-0000-0000-0000F8120000}"/>
    <cellStyle name="Normal 67" xfId="4857" xr:uid="{00000000-0005-0000-0000-0000F9120000}"/>
    <cellStyle name="Normal 67 2" xfId="4858" xr:uid="{00000000-0005-0000-0000-0000FA120000}"/>
    <cellStyle name="Normal 68" xfId="4859" xr:uid="{00000000-0005-0000-0000-0000FB120000}"/>
    <cellStyle name="Normal 69" xfId="4860" xr:uid="{00000000-0005-0000-0000-0000FC120000}"/>
    <cellStyle name="Normal 7" xfId="4861" xr:uid="{00000000-0005-0000-0000-0000FD120000}"/>
    <cellStyle name="Normal 7 2" xfId="4862" xr:uid="{00000000-0005-0000-0000-0000FE120000}"/>
    <cellStyle name="Normal 7 2 2" xfId="4863" xr:uid="{00000000-0005-0000-0000-0000FF120000}"/>
    <cellStyle name="Normal 7 2 2 2" xfId="4864" xr:uid="{00000000-0005-0000-0000-000000130000}"/>
    <cellStyle name="Normal 7 2 2 3" xfId="4865" xr:uid="{00000000-0005-0000-0000-000001130000}"/>
    <cellStyle name="Normal 7 2 3" xfId="4866" xr:uid="{00000000-0005-0000-0000-000002130000}"/>
    <cellStyle name="Normal 7 2 3 2" xfId="4867" xr:uid="{00000000-0005-0000-0000-000003130000}"/>
    <cellStyle name="Normal 7 3" xfId="4868" xr:uid="{00000000-0005-0000-0000-000004130000}"/>
    <cellStyle name="Normal 7 3 2" xfId="4869" xr:uid="{00000000-0005-0000-0000-000005130000}"/>
    <cellStyle name="Normal 7 3 3" xfId="4870" xr:uid="{00000000-0005-0000-0000-000006130000}"/>
    <cellStyle name="Normal 7 3 3 2" xfId="4871" xr:uid="{00000000-0005-0000-0000-000007130000}"/>
    <cellStyle name="Normal 7 3 4" xfId="4872" xr:uid="{00000000-0005-0000-0000-000008130000}"/>
    <cellStyle name="Normal 7 4" xfId="4873" xr:uid="{00000000-0005-0000-0000-000009130000}"/>
    <cellStyle name="Normal 7 4 2" xfId="4874" xr:uid="{00000000-0005-0000-0000-00000A130000}"/>
    <cellStyle name="Normal 7 4 3" xfId="4875" xr:uid="{00000000-0005-0000-0000-00000B130000}"/>
    <cellStyle name="Normal 7 5" xfId="4876" xr:uid="{00000000-0005-0000-0000-00000C130000}"/>
    <cellStyle name="Normal 7 5 2" xfId="4877" xr:uid="{00000000-0005-0000-0000-00000D130000}"/>
    <cellStyle name="Normal 7 6" xfId="4878" xr:uid="{00000000-0005-0000-0000-00000E130000}"/>
    <cellStyle name="Normal 7 7" xfId="4879" xr:uid="{00000000-0005-0000-0000-00000F130000}"/>
    <cellStyle name="Normal 7 8" xfId="4880" xr:uid="{00000000-0005-0000-0000-000010130000}"/>
    <cellStyle name="Normal 7 9" xfId="4881" xr:uid="{00000000-0005-0000-0000-000011130000}"/>
    <cellStyle name="Normal 70" xfId="4882" xr:uid="{00000000-0005-0000-0000-000012130000}"/>
    <cellStyle name="Normal 71" xfId="4883" xr:uid="{00000000-0005-0000-0000-000013130000}"/>
    <cellStyle name="Normal 72" xfId="4884" xr:uid="{00000000-0005-0000-0000-000014130000}"/>
    <cellStyle name="Normal 73" xfId="4885" xr:uid="{00000000-0005-0000-0000-000015130000}"/>
    <cellStyle name="Normal 74" xfId="4886" xr:uid="{00000000-0005-0000-0000-000016130000}"/>
    <cellStyle name="Normal 75" xfId="4887" xr:uid="{00000000-0005-0000-0000-000017130000}"/>
    <cellStyle name="Normal 76" xfId="4888" xr:uid="{00000000-0005-0000-0000-000018130000}"/>
    <cellStyle name="Normal 77" xfId="4889" xr:uid="{00000000-0005-0000-0000-000019130000}"/>
    <cellStyle name="Normal 78" xfId="4890" xr:uid="{00000000-0005-0000-0000-00001A130000}"/>
    <cellStyle name="Normal 79" xfId="4891" xr:uid="{00000000-0005-0000-0000-00001B130000}"/>
    <cellStyle name="Normal 8" xfId="4892" xr:uid="{00000000-0005-0000-0000-00001C130000}"/>
    <cellStyle name="Normal 8 2" xfId="4893" xr:uid="{00000000-0005-0000-0000-00001D130000}"/>
    <cellStyle name="Normal 8 2 2" xfId="4894" xr:uid="{00000000-0005-0000-0000-00001E130000}"/>
    <cellStyle name="Normal 8 2 2 2" xfId="4895" xr:uid="{00000000-0005-0000-0000-00001F130000}"/>
    <cellStyle name="Normal 8 2 3" xfId="4896" xr:uid="{00000000-0005-0000-0000-000020130000}"/>
    <cellStyle name="Normal 8 3" xfId="4897" xr:uid="{00000000-0005-0000-0000-000021130000}"/>
    <cellStyle name="Normal 8 3 2" xfId="4898" xr:uid="{00000000-0005-0000-0000-000022130000}"/>
    <cellStyle name="Normal 8 4" xfId="4899" xr:uid="{00000000-0005-0000-0000-000023130000}"/>
    <cellStyle name="Normal 8 4 2" xfId="4900" xr:uid="{00000000-0005-0000-0000-000024130000}"/>
    <cellStyle name="Normal 8 5" xfId="4901" xr:uid="{00000000-0005-0000-0000-000025130000}"/>
    <cellStyle name="Normal 8 5 2" xfId="4902" xr:uid="{00000000-0005-0000-0000-000026130000}"/>
    <cellStyle name="Normal 8 6" xfId="4903" xr:uid="{00000000-0005-0000-0000-000027130000}"/>
    <cellStyle name="Normal 8 7" xfId="4904" xr:uid="{00000000-0005-0000-0000-000028130000}"/>
    <cellStyle name="Normal 9" xfId="4905" xr:uid="{00000000-0005-0000-0000-000029130000}"/>
    <cellStyle name="Normal 9 2" xfId="4906" xr:uid="{00000000-0005-0000-0000-00002A130000}"/>
    <cellStyle name="Normal 9 2 2" xfId="4907" xr:uid="{00000000-0005-0000-0000-00002B130000}"/>
    <cellStyle name="Normal 9 2 3" xfId="4908" xr:uid="{00000000-0005-0000-0000-00002C130000}"/>
    <cellStyle name="Normal 9 2 4" xfId="4909" xr:uid="{00000000-0005-0000-0000-00002D130000}"/>
    <cellStyle name="Normal 9 2 5" xfId="4910" xr:uid="{00000000-0005-0000-0000-00002E130000}"/>
    <cellStyle name="Normal 9 3" xfId="4911" xr:uid="{00000000-0005-0000-0000-00002F130000}"/>
    <cellStyle name="Normal 9 3 2" xfId="4912" xr:uid="{00000000-0005-0000-0000-000030130000}"/>
    <cellStyle name="Normal 9 3 3" xfId="4913" xr:uid="{00000000-0005-0000-0000-000031130000}"/>
    <cellStyle name="Normal 9 4" xfId="4914" xr:uid="{00000000-0005-0000-0000-000032130000}"/>
    <cellStyle name="Normal 9 4 2" xfId="4915" xr:uid="{00000000-0005-0000-0000-000033130000}"/>
    <cellStyle name="Normal 9 5" xfId="4916" xr:uid="{00000000-0005-0000-0000-000034130000}"/>
    <cellStyle name="Normal 9 6" xfId="4917" xr:uid="{00000000-0005-0000-0000-000035130000}"/>
    <cellStyle name="Note 2" xfId="4918" xr:uid="{00000000-0005-0000-0000-000036130000}"/>
    <cellStyle name="Note 2 2" xfId="4919" xr:uid="{00000000-0005-0000-0000-000037130000}"/>
    <cellStyle name="Note 2 2 10" xfId="4920" xr:uid="{00000000-0005-0000-0000-000038130000}"/>
    <cellStyle name="Note 2 2 11" xfId="4921" xr:uid="{00000000-0005-0000-0000-000039130000}"/>
    <cellStyle name="Note 2 2 2" xfId="4922" xr:uid="{00000000-0005-0000-0000-00003A130000}"/>
    <cellStyle name="Note 2 2 2 10" xfId="4923" xr:uid="{00000000-0005-0000-0000-00003B130000}"/>
    <cellStyle name="Note 2 2 2 2" xfId="4924" xr:uid="{00000000-0005-0000-0000-00003C130000}"/>
    <cellStyle name="Note 2 2 2 2 2" xfId="4925" xr:uid="{00000000-0005-0000-0000-00003D130000}"/>
    <cellStyle name="Note 2 2 2 2 2 2" xfId="4926" xr:uid="{00000000-0005-0000-0000-00003E130000}"/>
    <cellStyle name="Note 2 2 2 2 2 2 2" xfId="4927" xr:uid="{00000000-0005-0000-0000-00003F130000}"/>
    <cellStyle name="Note 2 2 2 2 2 3" xfId="4928" xr:uid="{00000000-0005-0000-0000-000040130000}"/>
    <cellStyle name="Note 2 2 2 2 2 4" xfId="4929" xr:uid="{00000000-0005-0000-0000-000041130000}"/>
    <cellStyle name="Note 2 2 2 2 2 5" xfId="4930" xr:uid="{00000000-0005-0000-0000-000042130000}"/>
    <cellStyle name="Note 2 2 2 2 3" xfId="4931" xr:uid="{00000000-0005-0000-0000-000043130000}"/>
    <cellStyle name="Note 2 2 2 2 3 2" xfId="4932" xr:uid="{00000000-0005-0000-0000-000044130000}"/>
    <cellStyle name="Note 2 2 2 2 4" xfId="4933" xr:uid="{00000000-0005-0000-0000-000045130000}"/>
    <cellStyle name="Note 2 2 2 2 5" xfId="4934" xr:uid="{00000000-0005-0000-0000-000046130000}"/>
    <cellStyle name="Note 2 2 2 2 6" xfId="4935" xr:uid="{00000000-0005-0000-0000-000047130000}"/>
    <cellStyle name="Note 2 2 2 3" xfId="4936" xr:uid="{00000000-0005-0000-0000-000048130000}"/>
    <cellStyle name="Note 2 2 2 3 2" xfId="4937" xr:uid="{00000000-0005-0000-0000-000049130000}"/>
    <cellStyle name="Note 2 2 2 3 2 2" xfId="4938" xr:uid="{00000000-0005-0000-0000-00004A130000}"/>
    <cellStyle name="Note 2 2 2 3 2 2 2" xfId="4939" xr:uid="{00000000-0005-0000-0000-00004B130000}"/>
    <cellStyle name="Note 2 2 2 3 2 3" xfId="4940" xr:uid="{00000000-0005-0000-0000-00004C130000}"/>
    <cellStyle name="Note 2 2 2 3 3" xfId="4941" xr:uid="{00000000-0005-0000-0000-00004D130000}"/>
    <cellStyle name="Note 2 2 2 3 3 2" xfId="4942" xr:uid="{00000000-0005-0000-0000-00004E130000}"/>
    <cellStyle name="Note 2 2 2 3 4" xfId="4943" xr:uid="{00000000-0005-0000-0000-00004F130000}"/>
    <cellStyle name="Note 2 2 2 3 5" xfId="4944" xr:uid="{00000000-0005-0000-0000-000050130000}"/>
    <cellStyle name="Note 2 2 2 3 6" xfId="4945" xr:uid="{00000000-0005-0000-0000-000051130000}"/>
    <cellStyle name="Note 2 2 2 4" xfId="4946" xr:uid="{00000000-0005-0000-0000-000052130000}"/>
    <cellStyle name="Note 2 2 2 4 2" xfId="4947" xr:uid="{00000000-0005-0000-0000-000053130000}"/>
    <cellStyle name="Note 2 2 2 4 2 2" xfId="4948" xr:uid="{00000000-0005-0000-0000-000054130000}"/>
    <cellStyle name="Note 2 2 2 4 3" xfId="4949" xr:uid="{00000000-0005-0000-0000-000055130000}"/>
    <cellStyle name="Note 2 2 2 5" xfId="4950" xr:uid="{00000000-0005-0000-0000-000056130000}"/>
    <cellStyle name="Note 2 2 2 5 2" xfId="4951" xr:uid="{00000000-0005-0000-0000-000057130000}"/>
    <cellStyle name="Note 2 2 2 6" xfId="4952" xr:uid="{00000000-0005-0000-0000-000058130000}"/>
    <cellStyle name="Note 2 2 2 7" xfId="4953" xr:uid="{00000000-0005-0000-0000-000059130000}"/>
    <cellStyle name="Note 2 2 2 8" xfId="4954" xr:uid="{00000000-0005-0000-0000-00005A130000}"/>
    <cellStyle name="Note 2 2 2 9" xfId="4955" xr:uid="{00000000-0005-0000-0000-00005B130000}"/>
    <cellStyle name="Note 2 2 3" xfId="4956" xr:uid="{00000000-0005-0000-0000-00005C130000}"/>
    <cellStyle name="Note 2 2 3 2" xfId="4957" xr:uid="{00000000-0005-0000-0000-00005D130000}"/>
    <cellStyle name="Note 2 2 3 2 2" xfId="4958" xr:uid="{00000000-0005-0000-0000-00005E130000}"/>
    <cellStyle name="Note 2 2 3 2 2 2" xfId="4959" xr:uid="{00000000-0005-0000-0000-00005F130000}"/>
    <cellStyle name="Note 2 2 3 2 3" xfId="4960" xr:uid="{00000000-0005-0000-0000-000060130000}"/>
    <cellStyle name="Note 2 2 3 2 4" xfId="4961" xr:uid="{00000000-0005-0000-0000-000061130000}"/>
    <cellStyle name="Note 2 2 3 2 5" xfId="4962" xr:uid="{00000000-0005-0000-0000-000062130000}"/>
    <cellStyle name="Note 2 2 3 3" xfId="4963" xr:uid="{00000000-0005-0000-0000-000063130000}"/>
    <cellStyle name="Note 2 2 3 3 2" xfId="4964" xr:uid="{00000000-0005-0000-0000-000064130000}"/>
    <cellStyle name="Note 2 2 3 4" xfId="4965" xr:uid="{00000000-0005-0000-0000-000065130000}"/>
    <cellStyle name="Note 2 2 3 5" xfId="4966" xr:uid="{00000000-0005-0000-0000-000066130000}"/>
    <cellStyle name="Note 2 2 3 6" xfId="4967" xr:uid="{00000000-0005-0000-0000-000067130000}"/>
    <cellStyle name="Note 2 2 4" xfId="4968" xr:uid="{00000000-0005-0000-0000-000068130000}"/>
    <cellStyle name="Note 2 2 4 2" xfId="4969" xr:uid="{00000000-0005-0000-0000-000069130000}"/>
    <cellStyle name="Note 2 2 4 2 2" xfId="4970" xr:uid="{00000000-0005-0000-0000-00006A130000}"/>
    <cellStyle name="Note 2 2 4 2 2 2" xfId="4971" xr:uid="{00000000-0005-0000-0000-00006B130000}"/>
    <cellStyle name="Note 2 2 4 2 3" xfId="4972" xr:uid="{00000000-0005-0000-0000-00006C130000}"/>
    <cellStyle name="Note 2 2 4 3" xfId="4973" xr:uid="{00000000-0005-0000-0000-00006D130000}"/>
    <cellStyle name="Note 2 2 4 3 2" xfId="4974" xr:uid="{00000000-0005-0000-0000-00006E130000}"/>
    <cellStyle name="Note 2 2 4 4" xfId="4975" xr:uid="{00000000-0005-0000-0000-00006F130000}"/>
    <cellStyle name="Note 2 2 4 5" xfId="4976" xr:uid="{00000000-0005-0000-0000-000070130000}"/>
    <cellStyle name="Note 2 2 4 6" xfId="4977" xr:uid="{00000000-0005-0000-0000-000071130000}"/>
    <cellStyle name="Note 2 2 5" xfId="4978" xr:uid="{00000000-0005-0000-0000-000072130000}"/>
    <cellStyle name="Note 2 2 5 2" xfId="4979" xr:uid="{00000000-0005-0000-0000-000073130000}"/>
    <cellStyle name="Note 2 2 5 2 2" xfId="4980" xr:uid="{00000000-0005-0000-0000-000074130000}"/>
    <cellStyle name="Note 2 2 5 3" xfId="4981" xr:uid="{00000000-0005-0000-0000-000075130000}"/>
    <cellStyle name="Note 2 2 5 4" xfId="4982" xr:uid="{00000000-0005-0000-0000-000076130000}"/>
    <cellStyle name="Note 2 2 6" xfId="4983" xr:uid="{00000000-0005-0000-0000-000077130000}"/>
    <cellStyle name="Note 2 2 6 2" xfId="4984" xr:uid="{00000000-0005-0000-0000-000078130000}"/>
    <cellStyle name="Note 2 2 6 2 2" xfId="4985" xr:uid="{00000000-0005-0000-0000-000079130000}"/>
    <cellStyle name="Note 2 2 6 3" xfId="4986" xr:uid="{00000000-0005-0000-0000-00007A130000}"/>
    <cellStyle name="Note 2 2 6 4" xfId="4987" xr:uid="{00000000-0005-0000-0000-00007B130000}"/>
    <cellStyle name="Note 2 2 7" xfId="4988" xr:uid="{00000000-0005-0000-0000-00007C130000}"/>
    <cellStyle name="Note 2 2 7 2" xfId="4989" xr:uid="{00000000-0005-0000-0000-00007D130000}"/>
    <cellStyle name="Note 2 2 8" xfId="4990" xr:uid="{00000000-0005-0000-0000-00007E130000}"/>
    <cellStyle name="Note 2 2 9" xfId="4991" xr:uid="{00000000-0005-0000-0000-00007F130000}"/>
    <cellStyle name="Note 2 3" xfId="4992" xr:uid="{00000000-0005-0000-0000-000080130000}"/>
    <cellStyle name="Note 2 3 2" xfId="4993" xr:uid="{00000000-0005-0000-0000-000081130000}"/>
    <cellStyle name="Note 2 3 2 2" xfId="4994" xr:uid="{00000000-0005-0000-0000-000082130000}"/>
    <cellStyle name="Note 2 3 2 3" xfId="4995" xr:uid="{00000000-0005-0000-0000-000083130000}"/>
    <cellStyle name="Note 2 3 2 4" xfId="4996" xr:uid="{00000000-0005-0000-0000-000084130000}"/>
    <cellStyle name="Note 2 3 2 5" xfId="4997" xr:uid="{00000000-0005-0000-0000-000085130000}"/>
    <cellStyle name="Note 2 3 3" xfId="4998" xr:uid="{00000000-0005-0000-0000-000086130000}"/>
    <cellStyle name="Note 2 3 4" xfId="4999" xr:uid="{00000000-0005-0000-0000-000087130000}"/>
    <cellStyle name="Note 2 3 5" xfId="5000" xr:uid="{00000000-0005-0000-0000-000088130000}"/>
    <cellStyle name="Note 2 3 6" xfId="5001" xr:uid="{00000000-0005-0000-0000-000089130000}"/>
    <cellStyle name="Note 2 4" xfId="5002" xr:uid="{00000000-0005-0000-0000-00008A130000}"/>
    <cellStyle name="Note 2 4 2" xfId="5003" xr:uid="{00000000-0005-0000-0000-00008B130000}"/>
    <cellStyle name="Note 2 4 3" xfId="5004" xr:uid="{00000000-0005-0000-0000-00008C130000}"/>
    <cellStyle name="Note 2 4 4" xfId="5005" xr:uid="{00000000-0005-0000-0000-00008D130000}"/>
    <cellStyle name="Note 2 4 5" xfId="5006" xr:uid="{00000000-0005-0000-0000-00008E130000}"/>
    <cellStyle name="Note 2 4 6" xfId="5007" xr:uid="{00000000-0005-0000-0000-00008F130000}"/>
    <cellStyle name="Note 2 5" xfId="5008" xr:uid="{00000000-0005-0000-0000-000090130000}"/>
    <cellStyle name="Note 2 6" xfId="5009" xr:uid="{00000000-0005-0000-0000-000091130000}"/>
    <cellStyle name="Note 2 7" xfId="5010" xr:uid="{00000000-0005-0000-0000-000092130000}"/>
    <cellStyle name="Note 2 8" xfId="5011" xr:uid="{00000000-0005-0000-0000-000093130000}"/>
    <cellStyle name="Note 3" xfId="5012" xr:uid="{00000000-0005-0000-0000-000094130000}"/>
    <cellStyle name="Note 3 2" xfId="5013" xr:uid="{00000000-0005-0000-0000-000095130000}"/>
    <cellStyle name="Note 3 2 2" xfId="5014" xr:uid="{00000000-0005-0000-0000-000096130000}"/>
    <cellStyle name="Note 3 2 2 2" xfId="5015" xr:uid="{00000000-0005-0000-0000-000097130000}"/>
    <cellStyle name="Note 3 2 2 3" xfId="5016" xr:uid="{00000000-0005-0000-0000-000098130000}"/>
    <cellStyle name="Note 3 2 2 4" xfId="5017" xr:uid="{00000000-0005-0000-0000-000099130000}"/>
    <cellStyle name="Note 3 2 2 5" xfId="5018" xr:uid="{00000000-0005-0000-0000-00009A130000}"/>
    <cellStyle name="Note 3 2 3" xfId="5019" xr:uid="{00000000-0005-0000-0000-00009B130000}"/>
    <cellStyle name="Note 3 2 4" xfId="5020" xr:uid="{00000000-0005-0000-0000-00009C130000}"/>
    <cellStyle name="Note 3 2 5" xfId="5021" xr:uid="{00000000-0005-0000-0000-00009D130000}"/>
    <cellStyle name="Note 3 2 6" xfId="5022" xr:uid="{00000000-0005-0000-0000-00009E130000}"/>
    <cellStyle name="Note 3 3" xfId="5023" xr:uid="{00000000-0005-0000-0000-00009F130000}"/>
    <cellStyle name="Note 3 3 2" xfId="5024" xr:uid="{00000000-0005-0000-0000-0000A0130000}"/>
    <cellStyle name="Note 3 3 3" xfId="5025" xr:uid="{00000000-0005-0000-0000-0000A1130000}"/>
    <cellStyle name="Note 3 3 4" xfId="5026" xr:uid="{00000000-0005-0000-0000-0000A2130000}"/>
    <cellStyle name="Note 3 3 5" xfId="5027" xr:uid="{00000000-0005-0000-0000-0000A3130000}"/>
    <cellStyle name="Note 3 4" xfId="5028" xr:uid="{00000000-0005-0000-0000-0000A4130000}"/>
    <cellStyle name="Note 3 5" xfId="5029" xr:uid="{00000000-0005-0000-0000-0000A5130000}"/>
    <cellStyle name="Note 3 6" xfId="5030" xr:uid="{00000000-0005-0000-0000-0000A6130000}"/>
    <cellStyle name="Note 3 7" xfId="5031" xr:uid="{00000000-0005-0000-0000-0000A7130000}"/>
    <cellStyle name="Note 4" xfId="5032" xr:uid="{00000000-0005-0000-0000-0000A8130000}"/>
    <cellStyle name="Note 4 2" xfId="5033" xr:uid="{00000000-0005-0000-0000-0000A9130000}"/>
    <cellStyle name="Note 4 2 2" xfId="5034" xr:uid="{00000000-0005-0000-0000-0000AA130000}"/>
    <cellStyle name="Note 4 2 2 2" xfId="5035" xr:uid="{00000000-0005-0000-0000-0000AB130000}"/>
    <cellStyle name="Note 4 2 2 3" xfId="5036" xr:uid="{00000000-0005-0000-0000-0000AC130000}"/>
    <cellStyle name="Note 4 2 2 4" xfId="5037" xr:uid="{00000000-0005-0000-0000-0000AD130000}"/>
    <cellStyle name="Note 4 2 2 5" xfId="5038" xr:uid="{00000000-0005-0000-0000-0000AE130000}"/>
    <cellStyle name="Note 4 2 3" xfId="5039" xr:uid="{00000000-0005-0000-0000-0000AF130000}"/>
    <cellStyle name="Note 4 2 4" xfId="5040" xr:uid="{00000000-0005-0000-0000-0000B0130000}"/>
    <cellStyle name="Note 4 2 5" xfId="5041" xr:uid="{00000000-0005-0000-0000-0000B1130000}"/>
    <cellStyle name="Note 4 2 6" xfId="5042" xr:uid="{00000000-0005-0000-0000-0000B2130000}"/>
    <cellStyle name="Note 4 3" xfId="5043" xr:uid="{00000000-0005-0000-0000-0000B3130000}"/>
    <cellStyle name="Note 4 3 2" xfId="5044" xr:uid="{00000000-0005-0000-0000-0000B4130000}"/>
    <cellStyle name="Note 4 3 3" xfId="5045" xr:uid="{00000000-0005-0000-0000-0000B5130000}"/>
    <cellStyle name="Note 4 3 4" xfId="5046" xr:uid="{00000000-0005-0000-0000-0000B6130000}"/>
    <cellStyle name="Note 4 3 5" xfId="5047" xr:uid="{00000000-0005-0000-0000-0000B7130000}"/>
    <cellStyle name="Note 4 4" xfId="5048" xr:uid="{00000000-0005-0000-0000-0000B8130000}"/>
    <cellStyle name="Note 4 5" xfId="5049" xr:uid="{00000000-0005-0000-0000-0000B9130000}"/>
    <cellStyle name="Note 4 6" xfId="5050" xr:uid="{00000000-0005-0000-0000-0000BA130000}"/>
    <cellStyle name="Note 4 7" xfId="5051" xr:uid="{00000000-0005-0000-0000-0000BB130000}"/>
    <cellStyle name="Note 5" xfId="5052" xr:uid="{00000000-0005-0000-0000-0000BC130000}"/>
    <cellStyle name="Note 5 2" xfId="5053" xr:uid="{00000000-0005-0000-0000-0000BD130000}"/>
    <cellStyle name="Note 5 2 2" xfId="5054" xr:uid="{00000000-0005-0000-0000-0000BE130000}"/>
    <cellStyle name="Note 5 2 2 2" xfId="5055" xr:uid="{00000000-0005-0000-0000-0000BF130000}"/>
    <cellStyle name="Note 5 2 2 3" xfId="5056" xr:uid="{00000000-0005-0000-0000-0000C0130000}"/>
    <cellStyle name="Note 5 2 2 4" xfId="5057" xr:uid="{00000000-0005-0000-0000-0000C1130000}"/>
    <cellStyle name="Note 5 2 2 5" xfId="5058" xr:uid="{00000000-0005-0000-0000-0000C2130000}"/>
    <cellStyle name="Note 5 2 3" xfId="5059" xr:uid="{00000000-0005-0000-0000-0000C3130000}"/>
    <cellStyle name="Note 5 2 4" xfId="5060" xr:uid="{00000000-0005-0000-0000-0000C4130000}"/>
    <cellStyle name="Note 5 2 5" xfId="5061" xr:uid="{00000000-0005-0000-0000-0000C5130000}"/>
    <cellStyle name="Note 5 2 6" xfId="5062" xr:uid="{00000000-0005-0000-0000-0000C6130000}"/>
    <cellStyle name="Note 5 3" xfId="5063" xr:uid="{00000000-0005-0000-0000-0000C7130000}"/>
    <cellStyle name="Note 5 3 2" xfId="5064" xr:uid="{00000000-0005-0000-0000-0000C8130000}"/>
    <cellStyle name="Note 5 3 3" xfId="5065" xr:uid="{00000000-0005-0000-0000-0000C9130000}"/>
    <cellStyle name="Note 5 3 4" xfId="5066" xr:uid="{00000000-0005-0000-0000-0000CA130000}"/>
    <cellStyle name="Note 5 3 5" xfId="5067" xr:uid="{00000000-0005-0000-0000-0000CB130000}"/>
    <cellStyle name="Note 5 4" xfId="5068" xr:uid="{00000000-0005-0000-0000-0000CC130000}"/>
    <cellStyle name="Note 5 5" xfId="5069" xr:uid="{00000000-0005-0000-0000-0000CD130000}"/>
    <cellStyle name="Note 5 6" xfId="5070" xr:uid="{00000000-0005-0000-0000-0000CE130000}"/>
    <cellStyle name="Note 5 7" xfId="5071" xr:uid="{00000000-0005-0000-0000-0000CF130000}"/>
    <cellStyle name="Note 6" xfId="5072" xr:uid="{00000000-0005-0000-0000-0000D0130000}"/>
    <cellStyle name="Note 6 2" xfId="5073" xr:uid="{00000000-0005-0000-0000-0000D1130000}"/>
    <cellStyle name="Note 6 2 2" xfId="5074" xr:uid="{00000000-0005-0000-0000-0000D2130000}"/>
    <cellStyle name="Note 6 2 2 2" xfId="5075" xr:uid="{00000000-0005-0000-0000-0000D3130000}"/>
    <cellStyle name="Note 6 2 2 3" xfId="5076" xr:uid="{00000000-0005-0000-0000-0000D4130000}"/>
    <cellStyle name="Note 6 2 2 4" xfId="5077" xr:uid="{00000000-0005-0000-0000-0000D5130000}"/>
    <cellStyle name="Note 6 2 2 5" xfId="5078" xr:uid="{00000000-0005-0000-0000-0000D6130000}"/>
    <cellStyle name="Note 6 2 3" xfId="5079" xr:uid="{00000000-0005-0000-0000-0000D7130000}"/>
    <cellStyle name="Note 6 2 4" xfId="5080" xr:uid="{00000000-0005-0000-0000-0000D8130000}"/>
    <cellStyle name="Note 6 2 5" xfId="5081" xr:uid="{00000000-0005-0000-0000-0000D9130000}"/>
    <cellStyle name="Note 6 2 6" xfId="5082" xr:uid="{00000000-0005-0000-0000-0000DA130000}"/>
    <cellStyle name="Note 6 3" xfId="5083" xr:uid="{00000000-0005-0000-0000-0000DB130000}"/>
    <cellStyle name="Note 6 3 2" xfId="5084" xr:uid="{00000000-0005-0000-0000-0000DC130000}"/>
    <cellStyle name="Note 6 3 3" xfId="5085" xr:uid="{00000000-0005-0000-0000-0000DD130000}"/>
    <cellStyle name="Note 6 3 4" xfId="5086" xr:uid="{00000000-0005-0000-0000-0000DE130000}"/>
    <cellStyle name="Note 6 3 5" xfId="5087" xr:uid="{00000000-0005-0000-0000-0000DF130000}"/>
    <cellStyle name="Note 6 4" xfId="5088" xr:uid="{00000000-0005-0000-0000-0000E0130000}"/>
    <cellStyle name="Note 6 5" xfId="5089" xr:uid="{00000000-0005-0000-0000-0000E1130000}"/>
    <cellStyle name="Note 6 6" xfId="5090" xr:uid="{00000000-0005-0000-0000-0000E2130000}"/>
    <cellStyle name="Note 6 7" xfId="5091" xr:uid="{00000000-0005-0000-0000-0000E3130000}"/>
    <cellStyle name="Note 7" xfId="5092" xr:uid="{00000000-0005-0000-0000-0000E4130000}"/>
    <cellStyle name="Note 7 2" xfId="5093" xr:uid="{00000000-0005-0000-0000-0000E5130000}"/>
    <cellStyle name="Note 7 2 2" xfId="5094" xr:uid="{00000000-0005-0000-0000-0000E6130000}"/>
    <cellStyle name="Note 7 2 2 2" xfId="5095" xr:uid="{00000000-0005-0000-0000-0000E7130000}"/>
    <cellStyle name="Note 7 2 2 3" xfId="5096" xr:uid="{00000000-0005-0000-0000-0000E8130000}"/>
    <cellStyle name="Note 7 2 2 4" xfId="5097" xr:uid="{00000000-0005-0000-0000-0000E9130000}"/>
    <cellStyle name="Note 7 2 2 5" xfId="5098" xr:uid="{00000000-0005-0000-0000-0000EA130000}"/>
    <cellStyle name="Note 7 2 3" xfId="5099" xr:uid="{00000000-0005-0000-0000-0000EB130000}"/>
    <cellStyle name="Note 7 2 4" xfId="5100" xr:uid="{00000000-0005-0000-0000-0000EC130000}"/>
    <cellStyle name="Note 7 2 5" xfId="5101" xr:uid="{00000000-0005-0000-0000-0000ED130000}"/>
    <cellStyle name="Note 7 2 6" xfId="5102" xr:uid="{00000000-0005-0000-0000-0000EE130000}"/>
    <cellStyle name="Note 7 3" xfId="5103" xr:uid="{00000000-0005-0000-0000-0000EF130000}"/>
    <cellStyle name="Note 7 3 2" xfId="5104" xr:uid="{00000000-0005-0000-0000-0000F0130000}"/>
    <cellStyle name="Note 7 3 3" xfId="5105" xr:uid="{00000000-0005-0000-0000-0000F1130000}"/>
    <cellStyle name="Note 7 3 4" xfId="5106" xr:uid="{00000000-0005-0000-0000-0000F2130000}"/>
    <cellStyle name="Note 7 3 5" xfId="5107" xr:uid="{00000000-0005-0000-0000-0000F3130000}"/>
    <cellStyle name="Note 7 4" xfId="5108" xr:uid="{00000000-0005-0000-0000-0000F4130000}"/>
    <cellStyle name="Note 7 5" xfId="5109" xr:uid="{00000000-0005-0000-0000-0000F5130000}"/>
    <cellStyle name="Note 7 6" xfId="5110" xr:uid="{00000000-0005-0000-0000-0000F6130000}"/>
    <cellStyle name="Note 7 7" xfId="5111" xr:uid="{00000000-0005-0000-0000-0000F7130000}"/>
    <cellStyle name="Note 8" xfId="5112" xr:uid="{00000000-0005-0000-0000-0000F8130000}"/>
    <cellStyle name="Note 8 2" xfId="5113" xr:uid="{00000000-0005-0000-0000-0000F9130000}"/>
    <cellStyle name="Note 8 3" xfId="5114" xr:uid="{00000000-0005-0000-0000-0000FA130000}"/>
    <cellStyle name="Output 2" xfId="5115" xr:uid="{00000000-0005-0000-0000-0000FB130000}"/>
    <cellStyle name="Output 2 2" xfId="5116" xr:uid="{00000000-0005-0000-0000-0000FC130000}"/>
    <cellStyle name="Output 2 2 2" xfId="5117" xr:uid="{00000000-0005-0000-0000-0000FD130000}"/>
    <cellStyle name="Output 2 2 2 2" xfId="5118" xr:uid="{00000000-0005-0000-0000-0000FE130000}"/>
    <cellStyle name="Output 2 2 2 2 2" xfId="5119" xr:uid="{00000000-0005-0000-0000-0000FF130000}"/>
    <cellStyle name="Output 2 2 2 2 3" xfId="5120" xr:uid="{00000000-0005-0000-0000-000000140000}"/>
    <cellStyle name="Output 2 2 2 3" xfId="5121" xr:uid="{00000000-0005-0000-0000-000001140000}"/>
    <cellStyle name="Output 2 2 2 4" xfId="5122" xr:uid="{00000000-0005-0000-0000-000002140000}"/>
    <cellStyle name="Output 2 2 2 5" xfId="5123" xr:uid="{00000000-0005-0000-0000-000003140000}"/>
    <cellStyle name="Output 2 2 3" xfId="5124" xr:uid="{00000000-0005-0000-0000-000004140000}"/>
    <cellStyle name="Output 2 2 3 2" xfId="5125" xr:uid="{00000000-0005-0000-0000-000005140000}"/>
    <cellStyle name="Output 2 2 3 3" xfId="5126" xr:uid="{00000000-0005-0000-0000-000006140000}"/>
    <cellStyle name="Output 2 2 4" xfId="5127" xr:uid="{00000000-0005-0000-0000-000007140000}"/>
    <cellStyle name="Output 2 2 5" xfId="5128" xr:uid="{00000000-0005-0000-0000-000008140000}"/>
    <cellStyle name="Output 2 2 6" xfId="5129" xr:uid="{00000000-0005-0000-0000-000009140000}"/>
    <cellStyle name="Output 2 3" xfId="5130" xr:uid="{00000000-0005-0000-0000-00000A140000}"/>
    <cellStyle name="Output 2 4" xfId="5131" xr:uid="{00000000-0005-0000-0000-00000B140000}"/>
    <cellStyle name="Output 2 4 2" xfId="5132" xr:uid="{00000000-0005-0000-0000-00000C140000}"/>
    <cellStyle name="Output 2 5" xfId="5133" xr:uid="{00000000-0005-0000-0000-00000D140000}"/>
    <cellStyle name="Output 3" xfId="5134" xr:uid="{00000000-0005-0000-0000-00000E140000}"/>
    <cellStyle name="Output 3 2" xfId="5135" xr:uid="{00000000-0005-0000-0000-00000F140000}"/>
    <cellStyle name="Output 3 2 2" xfId="5136" xr:uid="{00000000-0005-0000-0000-000010140000}"/>
    <cellStyle name="Output 3 2 2 2" xfId="5137" xr:uid="{00000000-0005-0000-0000-000011140000}"/>
    <cellStyle name="Output 3 2 2 3" xfId="5138" xr:uid="{00000000-0005-0000-0000-000012140000}"/>
    <cellStyle name="Output 3 2 3" xfId="5139" xr:uid="{00000000-0005-0000-0000-000013140000}"/>
    <cellStyle name="Output 3 2 4" xfId="5140" xr:uid="{00000000-0005-0000-0000-000014140000}"/>
    <cellStyle name="Output 3 2 5" xfId="5141" xr:uid="{00000000-0005-0000-0000-000015140000}"/>
    <cellStyle name="Output 3 3" xfId="5142" xr:uid="{00000000-0005-0000-0000-000016140000}"/>
    <cellStyle name="Output 3 3 2" xfId="5143" xr:uid="{00000000-0005-0000-0000-000017140000}"/>
    <cellStyle name="Output 3 3 3" xfId="5144" xr:uid="{00000000-0005-0000-0000-000018140000}"/>
    <cellStyle name="Output 3 4" xfId="5145" xr:uid="{00000000-0005-0000-0000-000019140000}"/>
    <cellStyle name="Output 3 5" xfId="5146" xr:uid="{00000000-0005-0000-0000-00001A140000}"/>
    <cellStyle name="Output 3 6" xfId="5147" xr:uid="{00000000-0005-0000-0000-00001B140000}"/>
    <cellStyle name="Output 4" xfId="5148" xr:uid="{00000000-0005-0000-0000-00001C140000}"/>
    <cellStyle name="Output 4 2" xfId="5149" xr:uid="{00000000-0005-0000-0000-00001D140000}"/>
    <cellStyle name="Output 4 2 2" xfId="5150" xr:uid="{00000000-0005-0000-0000-00001E140000}"/>
    <cellStyle name="Output 4 2 2 2" xfId="5151" xr:uid="{00000000-0005-0000-0000-00001F140000}"/>
    <cellStyle name="Output 4 2 2 3" xfId="5152" xr:uid="{00000000-0005-0000-0000-000020140000}"/>
    <cellStyle name="Output 4 2 3" xfId="5153" xr:uid="{00000000-0005-0000-0000-000021140000}"/>
    <cellStyle name="Output 4 2 4" xfId="5154" xr:uid="{00000000-0005-0000-0000-000022140000}"/>
    <cellStyle name="Output 4 2 5" xfId="5155" xr:uid="{00000000-0005-0000-0000-000023140000}"/>
    <cellStyle name="Output 4 3" xfId="5156" xr:uid="{00000000-0005-0000-0000-000024140000}"/>
    <cellStyle name="Output 4 3 2" xfId="5157" xr:uid="{00000000-0005-0000-0000-000025140000}"/>
    <cellStyle name="Output 4 3 3" xfId="5158" xr:uid="{00000000-0005-0000-0000-000026140000}"/>
    <cellStyle name="Output 4 4" xfId="5159" xr:uid="{00000000-0005-0000-0000-000027140000}"/>
    <cellStyle name="Output 4 5" xfId="5160" xr:uid="{00000000-0005-0000-0000-000028140000}"/>
    <cellStyle name="Output 4 6" xfId="5161" xr:uid="{00000000-0005-0000-0000-000029140000}"/>
    <cellStyle name="Output 5" xfId="5162" xr:uid="{00000000-0005-0000-0000-00002A140000}"/>
    <cellStyle name="Output 5 2" xfId="5163" xr:uid="{00000000-0005-0000-0000-00002B140000}"/>
    <cellStyle name="Output 5 2 2" xfId="5164" xr:uid="{00000000-0005-0000-0000-00002C140000}"/>
    <cellStyle name="Output 5 2 2 2" xfId="5165" xr:uid="{00000000-0005-0000-0000-00002D140000}"/>
    <cellStyle name="Output 5 2 2 3" xfId="5166" xr:uid="{00000000-0005-0000-0000-00002E140000}"/>
    <cellStyle name="Output 5 2 3" xfId="5167" xr:uid="{00000000-0005-0000-0000-00002F140000}"/>
    <cellStyle name="Output 5 2 4" xfId="5168" xr:uid="{00000000-0005-0000-0000-000030140000}"/>
    <cellStyle name="Output 5 2 5" xfId="5169" xr:uid="{00000000-0005-0000-0000-000031140000}"/>
    <cellStyle name="Output 5 3" xfId="5170" xr:uid="{00000000-0005-0000-0000-000032140000}"/>
    <cellStyle name="Output 5 3 2" xfId="5171" xr:uid="{00000000-0005-0000-0000-000033140000}"/>
    <cellStyle name="Output 5 3 3" xfId="5172" xr:uid="{00000000-0005-0000-0000-000034140000}"/>
    <cellStyle name="Output 5 4" xfId="5173" xr:uid="{00000000-0005-0000-0000-000035140000}"/>
    <cellStyle name="Output 5 5" xfId="5174" xr:uid="{00000000-0005-0000-0000-000036140000}"/>
    <cellStyle name="Output 5 6" xfId="5175" xr:uid="{00000000-0005-0000-0000-000037140000}"/>
    <cellStyle name="Output 6" xfId="5176" xr:uid="{00000000-0005-0000-0000-000038140000}"/>
    <cellStyle name="Output 6 2" xfId="5177" xr:uid="{00000000-0005-0000-0000-000039140000}"/>
    <cellStyle name="Output 6 2 2" xfId="5178" xr:uid="{00000000-0005-0000-0000-00003A140000}"/>
    <cellStyle name="Output 6 2 2 2" xfId="5179" xr:uid="{00000000-0005-0000-0000-00003B140000}"/>
    <cellStyle name="Output 6 2 2 3" xfId="5180" xr:uid="{00000000-0005-0000-0000-00003C140000}"/>
    <cellStyle name="Output 6 2 3" xfId="5181" xr:uid="{00000000-0005-0000-0000-00003D140000}"/>
    <cellStyle name="Output 6 2 4" xfId="5182" xr:uid="{00000000-0005-0000-0000-00003E140000}"/>
    <cellStyle name="Output 6 2 5" xfId="5183" xr:uid="{00000000-0005-0000-0000-00003F140000}"/>
    <cellStyle name="Output 6 3" xfId="5184" xr:uid="{00000000-0005-0000-0000-000040140000}"/>
    <cellStyle name="Output 6 3 2" xfId="5185" xr:uid="{00000000-0005-0000-0000-000041140000}"/>
    <cellStyle name="Output 6 3 3" xfId="5186" xr:uid="{00000000-0005-0000-0000-000042140000}"/>
    <cellStyle name="Output 6 4" xfId="5187" xr:uid="{00000000-0005-0000-0000-000043140000}"/>
    <cellStyle name="Output 6 5" xfId="5188" xr:uid="{00000000-0005-0000-0000-000044140000}"/>
    <cellStyle name="Output 6 6" xfId="5189" xr:uid="{00000000-0005-0000-0000-000045140000}"/>
    <cellStyle name="Percent" xfId="6689" builtinId="5"/>
    <cellStyle name="Percent [0]" xfId="5190" xr:uid="{00000000-0005-0000-0000-000047140000}"/>
    <cellStyle name="Percent [0] 2" xfId="5191" xr:uid="{00000000-0005-0000-0000-000048140000}"/>
    <cellStyle name="Percent [0] 2 2" xfId="5192" xr:uid="{00000000-0005-0000-0000-000049140000}"/>
    <cellStyle name="Percent [0] 2 2 2" xfId="5193" xr:uid="{00000000-0005-0000-0000-00004A140000}"/>
    <cellStyle name="Percent [0] 3" xfId="5194" xr:uid="{00000000-0005-0000-0000-00004B140000}"/>
    <cellStyle name="Percent [0] 4" xfId="5195" xr:uid="{00000000-0005-0000-0000-00004C140000}"/>
    <cellStyle name="Percent [00]" xfId="5196" xr:uid="{00000000-0005-0000-0000-00004D140000}"/>
    <cellStyle name="Percent [00] 2" xfId="5197" xr:uid="{00000000-0005-0000-0000-00004E140000}"/>
    <cellStyle name="Percent [00] 2 2" xfId="5198" xr:uid="{00000000-0005-0000-0000-00004F140000}"/>
    <cellStyle name="Percent [00] 2 2 2" xfId="5199" xr:uid="{00000000-0005-0000-0000-000050140000}"/>
    <cellStyle name="Percent [00] 3" xfId="5200" xr:uid="{00000000-0005-0000-0000-000051140000}"/>
    <cellStyle name="Percent [00] 4" xfId="5201" xr:uid="{00000000-0005-0000-0000-000052140000}"/>
    <cellStyle name="Percent [2]" xfId="5202" xr:uid="{00000000-0005-0000-0000-000053140000}"/>
    <cellStyle name="Percent [2] 2" xfId="5203" xr:uid="{00000000-0005-0000-0000-000054140000}"/>
    <cellStyle name="Percent [2] 3" xfId="5204" xr:uid="{00000000-0005-0000-0000-000055140000}"/>
    <cellStyle name="Percent 10" xfId="5205" xr:uid="{00000000-0005-0000-0000-000056140000}"/>
    <cellStyle name="Percent 11" xfId="5206" xr:uid="{00000000-0005-0000-0000-000057140000}"/>
    <cellStyle name="Percent 12" xfId="5207" xr:uid="{00000000-0005-0000-0000-000058140000}"/>
    <cellStyle name="Percent 13" xfId="5208" xr:uid="{00000000-0005-0000-0000-000059140000}"/>
    <cellStyle name="Percent 14" xfId="5209" xr:uid="{00000000-0005-0000-0000-00005A140000}"/>
    <cellStyle name="Percent 15" xfId="5210" xr:uid="{00000000-0005-0000-0000-00005B140000}"/>
    <cellStyle name="Percent 16" xfId="5211" xr:uid="{00000000-0005-0000-0000-00005C140000}"/>
    <cellStyle name="Percent 17" xfId="5212" xr:uid="{00000000-0005-0000-0000-00005D140000}"/>
    <cellStyle name="Percent 18" xfId="5213" xr:uid="{00000000-0005-0000-0000-00005E140000}"/>
    <cellStyle name="Percent 19" xfId="5214" xr:uid="{00000000-0005-0000-0000-00005F140000}"/>
    <cellStyle name="Percent 2" xfId="3" xr:uid="{00000000-0005-0000-0000-000060140000}"/>
    <cellStyle name="Percent 2 2" xfId="5215" xr:uid="{00000000-0005-0000-0000-000061140000}"/>
    <cellStyle name="Percent 2 2 2" xfId="5216" xr:uid="{00000000-0005-0000-0000-000062140000}"/>
    <cellStyle name="Percent 2 2 2 2" xfId="5217" xr:uid="{00000000-0005-0000-0000-000063140000}"/>
    <cellStyle name="Percent 2 2 3" xfId="5218" xr:uid="{00000000-0005-0000-0000-000064140000}"/>
    <cellStyle name="Percent 2 3" xfId="5219" xr:uid="{00000000-0005-0000-0000-000065140000}"/>
    <cellStyle name="Percent 2 3 2" xfId="5220" xr:uid="{00000000-0005-0000-0000-000066140000}"/>
    <cellStyle name="Percent 2 3 2 2" xfId="5221" xr:uid="{00000000-0005-0000-0000-000067140000}"/>
    <cellStyle name="Percent 2 3 3" xfId="5222" xr:uid="{00000000-0005-0000-0000-000068140000}"/>
    <cellStyle name="Percent 2 3 4" xfId="5223" xr:uid="{00000000-0005-0000-0000-000069140000}"/>
    <cellStyle name="Percent 2 3 5" xfId="5224" xr:uid="{00000000-0005-0000-0000-00006A140000}"/>
    <cellStyle name="Percent 2 4" xfId="5225" xr:uid="{00000000-0005-0000-0000-00006B140000}"/>
    <cellStyle name="Percent 2 4 2" xfId="5226" xr:uid="{00000000-0005-0000-0000-00006C140000}"/>
    <cellStyle name="Percent 2 4 2 2" xfId="5227" xr:uid="{00000000-0005-0000-0000-00006D140000}"/>
    <cellStyle name="Percent 2 4 3" xfId="5228" xr:uid="{00000000-0005-0000-0000-00006E140000}"/>
    <cellStyle name="Percent 2 5" xfId="5229" xr:uid="{00000000-0005-0000-0000-00006F140000}"/>
    <cellStyle name="Percent 2 6" xfId="5230" xr:uid="{00000000-0005-0000-0000-000070140000}"/>
    <cellStyle name="Percent 2 6 2" xfId="5231" xr:uid="{00000000-0005-0000-0000-000071140000}"/>
    <cellStyle name="Percent 2 6 3" xfId="5232" xr:uid="{00000000-0005-0000-0000-000072140000}"/>
    <cellStyle name="Percent 2 7" xfId="5233" xr:uid="{00000000-0005-0000-0000-000073140000}"/>
    <cellStyle name="Percent 2 8" xfId="6692" xr:uid="{1B018F07-EC81-4C5F-ABE1-C2621389E537}"/>
    <cellStyle name="Percent 20" xfId="5234" xr:uid="{00000000-0005-0000-0000-000074140000}"/>
    <cellStyle name="Percent 20 2" xfId="5235" xr:uid="{00000000-0005-0000-0000-000075140000}"/>
    <cellStyle name="Percent 21" xfId="5236" xr:uid="{00000000-0005-0000-0000-000076140000}"/>
    <cellStyle name="Percent 21 2" xfId="5237" xr:uid="{00000000-0005-0000-0000-000077140000}"/>
    <cellStyle name="Percent 22" xfId="5238" xr:uid="{00000000-0005-0000-0000-000078140000}"/>
    <cellStyle name="Percent 22 2" xfId="5239" xr:uid="{00000000-0005-0000-0000-000079140000}"/>
    <cellStyle name="Percent 23" xfId="5240" xr:uid="{00000000-0005-0000-0000-00007A140000}"/>
    <cellStyle name="Percent 23 2" xfId="5241" xr:uid="{00000000-0005-0000-0000-00007B140000}"/>
    <cellStyle name="Percent 23 2 2" xfId="5242" xr:uid="{00000000-0005-0000-0000-00007C140000}"/>
    <cellStyle name="Percent 23 2 2 2" xfId="5243" xr:uid="{00000000-0005-0000-0000-00007D140000}"/>
    <cellStyle name="Percent 23 2 2 2 2" xfId="5244" xr:uid="{00000000-0005-0000-0000-00007E140000}"/>
    <cellStyle name="Percent 23 2 2 2 2 2" xfId="5245" xr:uid="{00000000-0005-0000-0000-00007F140000}"/>
    <cellStyle name="Percent 23 2 2 2 3" xfId="5246" xr:uid="{00000000-0005-0000-0000-000080140000}"/>
    <cellStyle name="Percent 23 2 2 3" xfId="5247" xr:uid="{00000000-0005-0000-0000-000081140000}"/>
    <cellStyle name="Percent 23 2 2 3 2" xfId="5248" xr:uid="{00000000-0005-0000-0000-000082140000}"/>
    <cellStyle name="Percent 23 2 2 4" xfId="5249" xr:uid="{00000000-0005-0000-0000-000083140000}"/>
    <cellStyle name="Percent 23 2 2 5" xfId="5250" xr:uid="{00000000-0005-0000-0000-000084140000}"/>
    <cellStyle name="Percent 23 2 2 6" xfId="5251" xr:uid="{00000000-0005-0000-0000-000085140000}"/>
    <cellStyle name="Percent 23 2 3" xfId="5252" xr:uid="{00000000-0005-0000-0000-000086140000}"/>
    <cellStyle name="Percent 23 2 3 2" xfId="5253" xr:uid="{00000000-0005-0000-0000-000087140000}"/>
    <cellStyle name="Percent 23 2 3 2 2" xfId="5254" xr:uid="{00000000-0005-0000-0000-000088140000}"/>
    <cellStyle name="Percent 23 2 3 3" xfId="5255" xr:uid="{00000000-0005-0000-0000-000089140000}"/>
    <cellStyle name="Percent 23 2 4" xfId="5256" xr:uid="{00000000-0005-0000-0000-00008A140000}"/>
    <cellStyle name="Percent 23 2 4 2" xfId="5257" xr:uid="{00000000-0005-0000-0000-00008B140000}"/>
    <cellStyle name="Percent 23 2 5" xfId="5258" xr:uid="{00000000-0005-0000-0000-00008C140000}"/>
    <cellStyle name="Percent 23 2 6" xfId="5259" xr:uid="{00000000-0005-0000-0000-00008D140000}"/>
    <cellStyle name="Percent 23 2 7" xfId="5260" xr:uid="{00000000-0005-0000-0000-00008E140000}"/>
    <cellStyle name="Percent 23 3" xfId="5261" xr:uid="{00000000-0005-0000-0000-00008F140000}"/>
    <cellStyle name="Percent 23 3 2" xfId="5262" xr:uid="{00000000-0005-0000-0000-000090140000}"/>
    <cellStyle name="Percent 23 3 2 2" xfId="5263" xr:uid="{00000000-0005-0000-0000-000091140000}"/>
    <cellStyle name="Percent 23 3 2 2 2" xfId="5264" xr:uid="{00000000-0005-0000-0000-000092140000}"/>
    <cellStyle name="Percent 23 3 2 3" xfId="5265" xr:uid="{00000000-0005-0000-0000-000093140000}"/>
    <cellStyle name="Percent 23 3 3" xfId="5266" xr:uid="{00000000-0005-0000-0000-000094140000}"/>
    <cellStyle name="Percent 23 3 3 2" xfId="5267" xr:uid="{00000000-0005-0000-0000-000095140000}"/>
    <cellStyle name="Percent 23 3 4" xfId="5268" xr:uid="{00000000-0005-0000-0000-000096140000}"/>
    <cellStyle name="Percent 23 3 5" xfId="5269" xr:uid="{00000000-0005-0000-0000-000097140000}"/>
    <cellStyle name="Percent 23 3 6" xfId="5270" xr:uid="{00000000-0005-0000-0000-000098140000}"/>
    <cellStyle name="Percent 23 4" xfId="5271" xr:uid="{00000000-0005-0000-0000-000099140000}"/>
    <cellStyle name="Percent 23 4 2" xfId="5272" xr:uid="{00000000-0005-0000-0000-00009A140000}"/>
    <cellStyle name="Percent 23 4 2 2" xfId="5273" xr:uid="{00000000-0005-0000-0000-00009B140000}"/>
    <cellStyle name="Percent 23 4 3" xfId="5274" xr:uid="{00000000-0005-0000-0000-00009C140000}"/>
    <cellStyle name="Percent 23 4 4" xfId="5275" xr:uid="{00000000-0005-0000-0000-00009D140000}"/>
    <cellStyle name="Percent 23 5" xfId="5276" xr:uid="{00000000-0005-0000-0000-00009E140000}"/>
    <cellStyle name="Percent 23 5 2" xfId="5277" xr:uid="{00000000-0005-0000-0000-00009F140000}"/>
    <cellStyle name="Percent 23 6" xfId="5278" xr:uid="{00000000-0005-0000-0000-0000A0140000}"/>
    <cellStyle name="Percent 23 7" xfId="5279" xr:uid="{00000000-0005-0000-0000-0000A1140000}"/>
    <cellStyle name="Percent 23 8" xfId="5280" xr:uid="{00000000-0005-0000-0000-0000A2140000}"/>
    <cellStyle name="Percent 24" xfId="5281" xr:uid="{00000000-0005-0000-0000-0000A3140000}"/>
    <cellStyle name="Percent 24 2" xfId="5282" xr:uid="{00000000-0005-0000-0000-0000A4140000}"/>
    <cellStyle name="Percent 24 2 2" xfId="5283" xr:uid="{00000000-0005-0000-0000-0000A5140000}"/>
    <cellStyle name="Percent 24 2 2 2" xfId="5284" xr:uid="{00000000-0005-0000-0000-0000A6140000}"/>
    <cellStyle name="Percent 24 2 2 2 2" xfId="5285" xr:uid="{00000000-0005-0000-0000-0000A7140000}"/>
    <cellStyle name="Percent 24 2 2 2 2 2" xfId="5286" xr:uid="{00000000-0005-0000-0000-0000A8140000}"/>
    <cellStyle name="Percent 24 2 2 2 3" xfId="5287" xr:uid="{00000000-0005-0000-0000-0000A9140000}"/>
    <cellStyle name="Percent 24 2 2 3" xfId="5288" xr:uid="{00000000-0005-0000-0000-0000AA140000}"/>
    <cellStyle name="Percent 24 2 2 3 2" xfId="5289" xr:uid="{00000000-0005-0000-0000-0000AB140000}"/>
    <cellStyle name="Percent 24 2 2 4" xfId="5290" xr:uid="{00000000-0005-0000-0000-0000AC140000}"/>
    <cellStyle name="Percent 24 2 2 5" xfId="5291" xr:uid="{00000000-0005-0000-0000-0000AD140000}"/>
    <cellStyle name="Percent 24 2 2 6" xfId="5292" xr:uid="{00000000-0005-0000-0000-0000AE140000}"/>
    <cellStyle name="Percent 24 2 3" xfId="5293" xr:uid="{00000000-0005-0000-0000-0000AF140000}"/>
    <cellStyle name="Percent 24 2 3 2" xfId="5294" xr:uid="{00000000-0005-0000-0000-0000B0140000}"/>
    <cellStyle name="Percent 24 2 3 2 2" xfId="5295" xr:uid="{00000000-0005-0000-0000-0000B1140000}"/>
    <cellStyle name="Percent 24 2 3 3" xfId="5296" xr:uid="{00000000-0005-0000-0000-0000B2140000}"/>
    <cellStyle name="Percent 24 2 4" xfId="5297" xr:uid="{00000000-0005-0000-0000-0000B3140000}"/>
    <cellStyle name="Percent 24 2 4 2" xfId="5298" xr:uid="{00000000-0005-0000-0000-0000B4140000}"/>
    <cellStyle name="Percent 24 2 5" xfId="5299" xr:uid="{00000000-0005-0000-0000-0000B5140000}"/>
    <cellStyle name="Percent 24 2 6" xfId="5300" xr:uid="{00000000-0005-0000-0000-0000B6140000}"/>
    <cellStyle name="Percent 24 2 7" xfId="5301" xr:uid="{00000000-0005-0000-0000-0000B7140000}"/>
    <cellStyle name="Percent 24 2 8" xfId="5302" xr:uid="{00000000-0005-0000-0000-0000B8140000}"/>
    <cellStyle name="Percent 24 3" xfId="5303" xr:uid="{00000000-0005-0000-0000-0000B9140000}"/>
    <cellStyle name="Percent 24 3 2" xfId="5304" xr:uid="{00000000-0005-0000-0000-0000BA140000}"/>
    <cellStyle name="Percent 24 3 2 2" xfId="5305" xr:uid="{00000000-0005-0000-0000-0000BB140000}"/>
    <cellStyle name="Percent 24 3 2 2 2" xfId="5306" xr:uid="{00000000-0005-0000-0000-0000BC140000}"/>
    <cellStyle name="Percent 24 3 2 3" xfId="5307" xr:uid="{00000000-0005-0000-0000-0000BD140000}"/>
    <cellStyle name="Percent 24 3 3" xfId="5308" xr:uid="{00000000-0005-0000-0000-0000BE140000}"/>
    <cellStyle name="Percent 24 3 3 2" xfId="5309" xr:uid="{00000000-0005-0000-0000-0000BF140000}"/>
    <cellStyle name="Percent 24 3 4" xfId="5310" xr:uid="{00000000-0005-0000-0000-0000C0140000}"/>
    <cellStyle name="Percent 24 3 5" xfId="5311" xr:uid="{00000000-0005-0000-0000-0000C1140000}"/>
    <cellStyle name="Percent 24 3 6" xfId="5312" xr:uid="{00000000-0005-0000-0000-0000C2140000}"/>
    <cellStyle name="Percent 24 4" xfId="5313" xr:uid="{00000000-0005-0000-0000-0000C3140000}"/>
    <cellStyle name="Percent 24 4 2" xfId="5314" xr:uid="{00000000-0005-0000-0000-0000C4140000}"/>
    <cellStyle name="Percent 24 4 2 2" xfId="5315" xr:uid="{00000000-0005-0000-0000-0000C5140000}"/>
    <cellStyle name="Percent 24 4 3" xfId="5316" xr:uid="{00000000-0005-0000-0000-0000C6140000}"/>
    <cellStyle name="Percent 24 4 4" xfId="5317" xr:uid="{00000000-0005-0000-0000-0000C7140000}"/>
    <cellStyle name="Percent 24 5" xfId="5318" xr:uid="{00000000-0005-0000-0000-0000C8140000}"/>
    <cellStyle name="Percent 24 5 2" xfId="5319" xr:uid="{00000000-0005-0000-0000-0000C9140000}"/>
    <cellStyle name="Percent 24 6" xfId="5320" xr:uid="{00000000-0005-0000-0000-0000CA140000}"/>
    <cellStyle name="Percent 24 7" xfId="5321" xr:uid="{00000000-0005-0000-0000-0000CB140000}"/>
    <cellStyle name="Percent 24 8" xfId="5322" xr:uid="{00000000-0005-0000-0000-0000CC140000}"/>
    <cellStyle name="Percent 25" xfId="5323" xr:uid="{00000000-0005-0000-0000-0000CD140000}"/>
    <cellStyle name="Percent 25 2" xfId="5324" xr:uid="{00000000-0005-0000-0000-0000CE140000}"/>
    <cellStyle name="Percent 25 2 2" xfId="5325" xr:uid="{00000000-0005-0000-0000-0000CF140000}"/>
    <cellStyle name="Percent 25 2 2 2" xfId="5326" xr:uid="{00000000-0005-0000-0000-0000D0140000}"/>
    <cellStyle name="Percent 25 2 2 2 2" xfId="5327" xr:uid="{00000000-0005-0000-0000-0000D1140000}"/>
    <cellStyle name="Percent 25 2 2 2 2 2" xfId="5328" xr:uid="{00000000-0005-0000-0000-0000D2140000}"/>
    <cellStyle name="Percent 25 2 2 2 3" xfId="5329" xr:uid="{00000000-0005-0000-0000-0000D3140000}"/>
    <cellStyle name="Percent 25 2 2 3" xfId="5330" xr:uid="{00000000-0005-0000-0000-0000D4140000}"/>
    <cellStyle name="Percent 25 2 2 3 2" xfId="5331" xr:uid="{00000000-0005-0000-0000-0000D5140000}"/>
    <cellStyle name="Percent 25 2 2 4" xfId="5332" xr:uid="{00000000-0005-0000-0000-0000D6140000}"/>
    <cellStyle name="Percent 25 2 2 5" xfId="5333" xr:uid="{00000000-0005-0000-0000-0000D7140000}"/>
    <cellStyle name="Percent 25 2 2 6" xfId="5334" xr:uid="{00000000-0005-0000-0000-0000D8140000}"/>
    <cellStyle name="Percent 25 2 3" xfId="5335" xr:uid="{00000000-0005-0000-0000-0000D9140000}"/>
    <cellStyle name="Percent 25 2 3 2" xfId="5336" xr:uid="{00000000-0005-0000-0000-0000DA140000}"/>
    <cellStyle name="Percent 25 2 3 2 2" xfId="5337" xr:uid="{00000000-0005-0000-0000-0000DB140000}"/>
    <cellStyle name="Percent 25 2 3 3" xfId="5338" xr:uid="{00000000-0005-0000-0000-0000DC140000}"/>
    <cellStyle name="Percent 25 2 4" xfId="5339" xr:uid="{00000000-0005-0000-0000-0000DD140000}"/>
    <cellStyle name="Percent 25 2 4 2" xfId="5340" xr:uid="{00000000-0005-0000-0000-0000DE140000}"/>
    <cellStyle name="Percent 25 2 5" xfId="5341" xr:uid="{00000000-0005-0000-0000-0000DF140000}"/>
    <cellStyle name="Percent 25 2 6" xfId="5342" xr:uid="{00000000-0005-0000-0000-0000E0140000}"/>
    <cellStyle name="Percent 25 2 7" xfId="5343" xr:uid="{00000000-0005-0000-0000-0000E1140000}"/>
    <cellStyle name="Percent 25 3" xfId="5344" xr:uid="{00000000-0005-0000-0000-0000E2140000}"/>
    <cellStyle name="Percent 25 3 2" xfId="5345" xr:uid="{00000000-0005-0000-0000-0000E3140000}"/>
    <cellStyle name="Percent 25 3 2 2" xfId="5346" xr:uid="{00000000-0005-0000-0000-0000E4140000}"/>
    <cellStyle name="Percent 25 3 2 2 2" xfId="5347" xr:uid="{00000000-0005-0000-0000-0000E5140000}"/>
    <cellStyle name="Percent 25 3 2 3" xfId="5348" xr:uid="{00000000-0005-0000-0000-0000E6140000}"/>
    <cellStyle name="Percent 25 3 3" xfId="5349" xr:uid="{00000000-0005-0000-0000-0000E7140000}"/>
    <cellStyle name="Percent 25 3 3 2" xfId="5350" xr:uid="{00000000-0005-0000-0000-0000E8140000}"/>
    <cellStyle name="Percent 25 3 4" xfId="5351" xr:uid="{00000000-0005-0000-0000-0000E9140000}"/>
    <cellStyle name="Percent 25 3 5" xfId="5352" xr:uid="{00000000-0005-0000-0000-0000EA140000}"/>
    <cellStyle name="Percent 25 3 6" xfId="5353" xr:uid="{00000000-0005-0000-0000-0000EB140000}"/>
    <cellStyle name="Percent 25 4" xfId="5354" xr:uid="{00000000-0005-0000-0000-0000EC140000}"/>
    <cellStyle name="Percent 25 4 2" xfId="5355" xr:uid="{00000000-0005-0000-0000-0000ED140000}"/>
    <cellStyle name="Percent 25 4 2 2" xfId="5356" xr:uid="{00000000-0005-0000-0000-0000EE140000}"/>
    <cellStyle name="Percent 25 4 3" xfId="5357" xr:uid="{00000000-0005-0000-0000-0000EF140000}"/>
    <cellStyle name="Percent 25 4 4" xfId="5358" xr:uid="{00000000-0005-0000-0000-0000F0140000}"/>
    <cellStyle name="Percent 25 5" xfId="5359" xr:uid="{00000000-0005-0000-0000-0000F1140000}"/>
    <cellStyle name="Percent 25 5 2" xfId="5360" xr:uid="{00000000-0005-0000-0000-0000F2140000}"/>
    <cellStyle name="Percent 25 6" xfId="5361" xr:uid="{00000000-0005-0000-0000-0000F3140000}"/>
    <cellStyle name="Percent 25 7" xfId="5362" xr:uid="{00000000-0005-0000-0000-0000F4140000}"/>
    <cellStyle name="Percent 25 8" xfId="5363" xr:uid="{00000000-0005-0000-0000-0000F5140000}"/>
    <cellStyle name="Percent 26" xfId="5364" xr:uid="{00000000-0005-0000-0000-0000F6140000}"/>
    <cellStyle name="Percent 26 2" xfId="5365" xr:uid="{00000000-0005-0000-0000-0000F7140000}"/>
    <cellStyle name="Percent 27" xfId="5366" xr:uid="{00000000-0005-0000-0000-0000F8140000}"/>
    <cellStyle name="Percent 27 2" xfId="5367" xr:uid="{00000000-0005-0000-0000-0000F9140000}"/>
    <cellStyle name="Percent 28" xfId="5368" xr:uid="{00000000-0005-0000-0000-0000FA140000}"/>
    <cellStyle name="Percent 29" xfId="5369" xr:uid="{00000000-0005-0000-0000-0000FB140000}"/>
    <cellStyle name="Percent 3" xfId="5370" xr:uid="{00000000-0005-0000-0000-0000FC140000}"/>
    <cellStyle name="Percent 3 2" xfId="5371" xr:uid="{00000000-0005-0000-0000-0000FD140000}"/>
    <cellStyle name="Percent 3 2 2" xfId="5372" xr:uid="{00000000-0005-0000-0000-0000FE140000}"/>
    <cellStyle name="Percent 3 2 3" xfId="5373" xr:uid="{00000000-0005-0000-0000-0000FF140000}"/>
    <cellStyle name="Percent 3 3" xfId="5374" xr:uid="{00000000-0005-0000-0000-000000150000}"/>
    <cellStyle name="Percent 3 4" xfId="5375" xr:uid="{00000000-0005-0000-0000-000001150000}"/>
    <cellStyle name="Percent 3 4 2" xfId="5376" xr:uid="{00000000-0005-0000-0000-000002150000}"/>
    <cellStyle name="Percent 3 5" xfId="5377" xr:uid="{00000000-0005-0000-0000-000003150000}"/>
    <cellStyle name="Percent 3 6" xfId="5378" xr:uid="{00000000-0005-0000-0000-000004150000}"/>
    <cellStyle name="Percent 3 6 2" xfId="5379" xr:uid="{00000000-0005-0000-0000-000005150000}"/>
    <cellStyle name="Percent 30" xfId="5380" xr:uid="{00000000-0005-0000-0000-000006150000}"/>
    <cellStyle name="Percent 31" xfId="5381" xr:uid="{00000000-0005-0000-0000-000007150000}"/>
    <cellStyle name="Percent 32" xfId="5382" xr:uid="{00000000-0005-0000-0000-000008150000}"/>
    <cellStyle name="Percent 33" xfId="5383" xr:uid="{00000000-0005-0000-0000-000009150000}"/>
    <cellStyle name="Percent 34" xfId="5384" xr:uid="{00000000-0005-0000-0000-00000A150000}"/>
    <cellStyle name="Percent 35" xfId="5385" xr:uid="{00000000-0005-0000-0000-00000B150000}"/>
    <cellStyle name="Percent 36" xfId="5386" xr:uid="{00000000-0005-0000-0000-00000C150000}"/>
    <cellStyle name="Percent 37" xfId="5387" xr:uid="{00000000-0005-0000-0000-00000D150000}"/>
    <cellStyle name="Percent 38" xfId="5388" xr:uid="{00000000-0005-0000-0000-00000E150000}"/>
    <cellStyle name="Percent 39" xfId="5389" xr:uid="{00000000-0005-0000-0000-00000F150000}"/>
    <cellStyle name="Percent 4" xfId="5390" xr:uid="{00000000-0005-0000-0000-000010150000}"/>
    <cellStyle name="Percent 4 2" xfId="5391" xr:uid="{00000000-0005-0000-0000-000011150000}"/>
    <cellStyle name="Percent 4 2 2" xfId="5392" xr:uid="{00000000-0005-0000-0000-000012150000}"/>
    <cellStyle name="Percent 4 2 2 2" xfId="5393" xr:uid="{00000000-0005-0000-0000-000013150000}"/>
    <cellStyle name="Percent 4 2 3" xfId="5394" xr:uid="{00000000-0005-0000-0000-000014150000}"/>
    <cellStyle name="Percent 4 3" xfId="5395" xr:uid="{00000000-0005-0000-0000-000015150000}"/>
    <cellStyle name="Percent 4 4" xfId="5396" xr:uid="{00000000-0005-0000-0000-000016150000}"/>
    <cellStyle name="Percent 4 5" xfId="5397" xr:uid="{00000000-0005-0000-0000-000017150000}"/>
    <cellStyle name="Percent 4 5 2" xfId="5398" xr:uid="{00000000-0005-0000-0000-000018150000}"/>
    <cellStyle name="Percent 4 6" xfId="5399" xr:uid="{00000000-0005-0000-0000-000019150000}"/>
    <cellStyle name="Percent 40" xfId="5400" xr:uid="{00000000-0005-0000-0000-00001A150000}"/>
    <cellStyle name="Percent 40 2" xfId="5401" xr:uid="{00000000-0005-0000-0000-00001B150000}"/>
    <cellStyle name="Percent 41" xfId="5402" xr:uid="{00000000-0005-0000-0000-00001C150000}"/>
    <cellStyle name="Percent 41 2" xfId="5403" xr:uid="{00000000-0005-0000-0000-00001D150000}"/>
    <cellStyle name="Percent 42" xfId="5404" xr:uid="{00000000-0005-0000-0000-00001E150000}"/>
    <cellStyle name="Percent 43" xfId="5405" xr:uid="{00000000-0005-0000-0000-00001F150000}"/>
    <cellStyle name="Percent 44" xfId="5406" xr:uid="{00000000-0005-0000-0000-000020150000}"/>
    <cellStyle name="Percent 45" xfId="5407" xr:uid="{00000000-0005-0000-0000-000021150000}"/>
    <cellStyle name="Percent 46" xfId="5408" xr:uid="{00000000-0005-0000-0000-000022150000}"/>
    <cellStyle name="Percent 47" xfId="5409" xr:uid="{00000000-0005-0000-0000-000023150000}"/>
    <cellStyle name="Percent 48" xfId="5410" xr:uid="{00000000-0005-0000-0000-000024150000}"/>
    <cellStyle name="Percent 49" xfId="5411" xr:uid="{00000000-0005-0000-0000-000025150000}"/>
    <cellStyle name="Percent 49 2" xfId="5412" xr:uid="{00000000-0005-0000-0000-000026150000}"/>
    <cellStyle name="Percent 5" xfId="5413" xr:uid="{00000000-0005-0000-0000-000027150000}"/>
    <cellStyle name="Percent 5 2" xfId="5414" xr:uid="{00000000-0005-0000-0000-000028150000}"/>
    <cellStyle name="Percent 5 2 2" xfId="5415" xr:uid="{00000000-0005-0000-0000-000029150000}"/>
    <cellStyle name="Percent 5 2 2 2" xfId="5416" xr:uid="{00000000-0005-0000-0000-00002A150000}"/>
    <cellStyle name="Percent 5 2 3" xfId="5417" xr:uid="{00000000-0005-0000-0000-00002B150000}"/>
    <cellStyle name="Percent 5 3" xfId="5418" xr:uid="{00000000-0005-0000-0000-00002C150000}"/>
    <cellStyle name="Percent 5 4" xfId="5419" xr:uid="{00000000-0005-0000-0000-00002D150000}"/>
    <cellStyle name="Percent 50" xfId="5420" xr:uid="{00000000-0005-0000-0000-00002E150000}"/>
    <cellStyle name="Percent 50 2" xfId="5421" xr:uid="{00000000-0005-0000-0000-00002F150000}"/>
    <cellStyle name="Percent 51" xfId="5422" xr:uid="{00000000-0005-0000-0000-000030150000}"/>
    <cellStyle name="Percent 51 2" xfId="5423" xr:uid="{00000000-0005-0000-0000-000031150000}"/>
    <cellStyle name="Percent 52" xfId="5424" xr:uid="{00000000-0005-0000-0000-000032150000}"/>
    <cellStyle name="Percent 52 2" xfId="5425" xr:uid="{00000000-0005-0000-0000-000033150000}"/>
    <cellStyle name="Percent 53" xfId="5426" xr:uid="{00000000-0005-0000-0000-000034150000}"/>
    <cellStyle name="Percent 54" xfId="5427" xr:uid="{00000000-0005-0000-0000-000035150000}"/>
    <cellStyle name="Percent 55" xfId="5428" xr:uid="{00000000-0005-0000-0000-000036150000}"/>
    <cellStyle name="Percent 56" xfId="5429" xr:uid="{00000000-0005-0000-0000-000037150000}"/>
    <cellStyle name="Percent 57" xfId="5430" xr:uid="{00000000-0005-0000-0000-000038150000}"/>
    <cellStyle name="Percent 58" xfId="5431" xr:uid="{00000000-0005-0000-0000-000039150000}"/>
    <cellStyle name="Percent 59" xfId="5432" xr:uid="{00000000-0005-0000-0000-00003A150000}"/>
    <cellStyle name="Percent 6" xfId="5433" xr:uid="{00000000-0005-0000-0000-00003B150000}"/>
    <cellStyle name="Percent 6 2" xfId="5434" xr:uid="{00000000-0005-0000-0000-00003C150000}"/>
    <cellStyle name="Percent 6 3" xfId="5435" xr:uid="{00000000-0005-0000-0000-00003D150000}"/>
    <cellStyle name="Percent 6 4" xfId="5436" xr:uid="{00000000-0005-0000-0000-00003E150000}"/>
    <cellStyle name="Percent 60" xfId="5437" xr:uid="{00000000-0005-0000-0000-00003F150000}"/>
    <cellStyle name="Percent 61" xfId="5438" xr:uid="{00000000-0005-0000-0000-000040150000}"/>
    <cellStyle name="Percent 62" xfId="5439" xr:uid="{00000000-0005-0000-0000-000041150000}"/>
    <cellStyle name="Percent 7" xfId="5440" xr:uid="{00000000-0005-0000-0000-000042150000}"/>
    <cellStyle name="Percent 7 2" xfId="5441" xr:uid="{00000000-0005-0000-0000-000043150000}"/>
    <cellStyle name="Percent 7 2 2" xfId="5442" xr:uid="{00000000-0005-0000-0000-000044150000}"/>
    <cellStyle name="Percent 7 3" xfId="5443" xr:uid="{00000000-0005-0000-0000-000045150000}"/>
    <cellStyle name="Percent 7 4" xfId="5444" xr:uid="{00000000-0005-0000-0000-000046150000}"/>
    <cellStyle name="Percent 8" xfId="5445" xr:uid="{00000000-0005-0000-0000-000047150000}"/>
    <cellStyle name="Percent 9" xfId="5446" xr:uid="{00000000-0005-0000-0000-000048150000}"/>
    <cellStyle name="Percentual" xfId="5447" xr:uid="{00000000-0005-0000-0000-000049150000}"/>
    <cellStyle name="Ponto" xfId="5448" xr:uid="{00000000-0005-0000-0000-00004A150000}"/>
    <cellStyle name="Porcentagem_SEP1196" xfId="5449" xr:uid="{00000000-0005-0000-0000-00004B150000}"/>
    <cellStyle name="PrePop Currency (0)" xfId="5450" xr:uid="{00000000-0005-0000-0000-00004C150000}"/>
    <cellStyle name="PrePop Currency (0) 2" xfId="5451" xr:uid="{00000000-0005-0000-0000-00004D150000}"/>
    <cellStyle name="PrePop Currency (0) 2 2" xfId="5452" xr:uid="{00000000-0005-0000-0000-00004E150000}"/>
    <cellStyle name="PrePop Currency (0) 2 2 2" xfId="5453" xr:uid="{00000000-0005-0000-0000-00004F150000}"/>
    <cellStyle name="PrePop Currency (0) 3" xfId="5454" xr:uid="{00000000-0005-0000-0000-000050150000}"/>
    <cellStyle name="PrePop Currency (0) 4" xfId="5455" xr:uid="{00000000-0005-0000-0000-000051150000}"/>
    <cellStyle name="PrePop Currency (2)" xfId="5456" xr:uid="{00000000-0005-0000-0000-000052150000}"/>
    <cellStyle name="PrePop Currency (2) 2" xfId="5457" xr:uid="{00000000-0005-0000-0000-000053150000}"/>
    <cellStyle name="PrePop Currency (2) 2 2" xfId="5458" xr:uid="{00000000-0005-0000-0000-000054150000}"/>
    <cellStyle name="PrePop Currency (2) 2 2 2" xfId="5459" xr:uid="{00000000-0005-0000-0000-000055150000}"/>
    <cellStyle name="PrePop Currency (2) 3" xfId="5460" xr:uid="{00000000-0005-0000-0000-000056150000}"/>
    <cellStyle name="PrePop Currency (2) 4" xfId="5461" xr:uid="{00000000-0005-0000-0000-000057150000}"/>
    <cellStyle name="PrePop Units (0)" xfId="5462" xr:uid="{00000000-0005-0000-0000-000058150000}"/>
    <cellStyle name="PrePop Units (0) 2" xfId="5463" xr:uid="{00000000-0005-0000-0000-000059150000}"/>
    <cellStyle name="PrePop Units (0) 2 2" xfId="5464" xr:uid="{00000000-0005-0000-0000-00005A150000}"/>
    <cellStyle name="PrePop Units (0) 2 2 2" xfId="5465" xr:uid="{00000000-0005-0000-0000-00005B150000}"/>
    <cellStyle name="PrePop Units (0) 3" xfId="5466" xr:uid="{00000000-0005-0000-0000-00005C150000}"/>
    <cellStyle name="PrePop Units (0) 4" xfId="5467" xr:uid="{00000000-0005-0000-0000-00005D150000}"/>
    <cellStyle name="PrePop Units (1)" xfId="5468" xr:uid="{00000000-0005-0000-0000-00005E150000}"/>
    <cellStyle name="PrePop Units (1) 2" xfId="5469" xr:uid="{00000000-0005-0000-0000-00005F150000}"/>
    <cellStyle name="PrePop Units (1) 2 2" xfId="5470" xr:uid="{00000000-0005-0000-0000-000060150000}"/>
    <cellStyle name="PrePop Units (1) 2 2 2" xfId="5471" xr:uid="{00000000-0005-0000-0000-000061150000}"/>
    <cellStyle name="PrePop Units (1) 3" xfId="5472" xr:uid="{00000000-0005-0000-0000-000062150000}"/>
    <cellStyle name="PrePop Units (1) 4" xfId="5473" xr:uid="{00000000-0005-0000-0000-000063150000}"/>
    <cellStyle name="PrePop Units (2)" xfId="5474" xr:uid="{00000000-0005-0000-0000-000064150000}"/>
    <cellStyle name="PrePop Units (2) 2" xfId="5475" xr:uid="{00000000-0005-0000-0000-000065150000}"/>
    <cellStyle name="PrePop Units (2) 2 2" xfId="5476" xr:uid="{00000000-0005-0000-0000-000066150000}"/>
    <cellStyle name="PrePop Units (2) 2 2 2" xfId="5477" xr:uid="{00000000-0005-0000-0000-000067150000}"/>
    <cellStyle name="PrePop Units (2) 3" xfId="5478" xr:uid="{00000000-0005-0000-0000-000068150000}"/>
    <cellStyle name="PrePop Units (2) 4" xfId="5479" xr:uid="{00000000-0005-0000-0000-000069150000}"/>
    <cellStyle name="SAPBEXaggData" xfId="5480" xr:uid="{00000000-0005-0000-0000-00006A150000}"/>
    <cellStyle name="SAPBEXaggData 2" xfId="5481" xr:uid="{00000000-0005-0000-0000-00006B150000}"/>
    <cellStyle name="SAPBEXaggData 2 2" xfId="5482" xr:uid="{00000000-0005-0000-0000-00006C150000}"/>
    <cellStyle name="SAPBEXaggData 2 2 2" xfId="5483" xr:uid="{00000000-0005-0000-0000-00006D150000}"/>
    <cellStyle name="SAPBEXaggData 2 2 2 2" xfId="5484" xr:uid="{00000000-0005-0000-0000-00006E150000}"/>
    <cellStyle name="SAPBEXaggData 2 2 2 3" xfId="5485" xr:uid="{00000000-0005-0000-0000-00006F150000}"/>
    <cellStyle name="SAPBEXaggData 2 2 3" xfId="5486" xr:uid="{00000000-0005-0000-0000-000070150000}"/>
    <cellStyle name="SAPBEXaggData 2 2 4" xfId="5487" xr:uid="{00000000-0005-0000-0000-000071150000}"/>
    <cellStyle name="SAPBEXaggData 2 2 5" xfId="5488" xr:uid="{00000000-0005-0000-0000-000072150000}"/>
    <cellStyle name="SAPBEXaggData 2 2 6" xfId="5489" xr:uid="{00000000-0005-0000-0000-000073150000}"/>
    <cellStyle name="SAPBEXaggData 2 3" xfId="5490" xr:uid="{00000000-0005-0000-0000-000074150000}"/>
    <cellStyle name="SAPBEXaggData 2 4" xfId="5491" xr:uid="{00000000-0005-0000-0000-000075150000}"/>
    <cellStyle name="SAPBEXaggData 2 5" xfId="5492" xr:uid="{00000000-0005-0000-0000-000076150000}"/>
    <cellStyle name="SAPBEXaggData 2 6" xfId="5493" xr:uid="{00000000-0005-0000-0000-000077150000}"/>
    <cellStyle name="SAPBEXaggData 3" xfId="5494" xr:uid="{00000000-0005-0000-0000-000078150000}"/>
    <cellStyle name="SAPBEXaggData 3 2" xfId="5495" xr:uid="{00000000-0005-0000-0000-000079150000}"/>
    <cellStyle name="SAPBEXaggData 3 2 2" xfId="5496" xr:uid="{00000000-0005-0000-0000-00007A150000}"/>
    <cellStyle name="SAPBEXaggData 3 2 3" xfId="5497" xr:uid="{00000000-0005-0000-0000-00007B150000}"/>
    <cellStyle name="SAPBEXaggData 3 3" xfId="5498" xr:uid="{00000000-0005-0000-0000-00007C150000}"/>
    <cellStyle name="SAPBEXaggData 3 4" xfId="5499" xr:uid="{00000000-0005-0000-0000-00007D150000}"/>
    <cellStyle name="SAPBEXaggData 3 5" xfId="5500" xr:uid="{00000000-0005-0000-0000-00007E150000}"/>
    <cellStyle name="SAPBEXaggData 3 6" xfId="5501" xr:uid="{00000000-0005-0000-0000-00007F150000}"/>
    <cellStyle name="SAPBEXaggData 4" xfId="5502" xr:uid="{00000000-0005-0000-0000-000080150000}"/>
    <cellStyle name="SAPBEXaggData 5" xfId="5503" xr:uid="{00000000-0005-0000-0000-000081150000}"/>
    <cellStyle name="SAPBEXaggData 6" xfId="5504" xr:uid="{00000000-0005-0000-0000-000082150000}"/>
    <cellStyle name="SAPBEXaggDataEmph" xfId="5505" xr:uid="{00000000-0005-0000-0000-000083150000}"/>
    <cellStyle name="SAPBEXaggDataEmph 2" xfId="5506" xr:uid="{00000000-0005-0000-0000-000084150000}"/>
    <cellStyle name="SAPBEXaggDataEmph 2 2" xfId="5507" xr:uid="{00000000-0005-0000-0000-000085150000}"/>
    <cellStyle name="SAPBEXaggDataEmph 2 2 2" xfId="5508" xr:uid="{00000000-0005-0000-0000-000086150000}"/>
    <cellStyle name="SAPBEXaggDataEmph 2 2 2 2" xfId="5509" xr:uid="{00000000-0005-0000-0000-000087150000}"/>
    <cellStyle name="SAPBEXaggDataEmph 2 2 2 3" xfId="5510" xr:uid="{00000000-0005-0000-0000-000088150000}"/>
    <cellStyle name="SAPBEXaggDataEmph 2 2 3" xfId="5511" xr:uid="{00000000-0005-0000-0000-000089150000}"/>
    <cellStyle name="SAPBEXaggDataEmph 2 2 4" xfId="5512" xr:uid="{00000000-0005-0000-0000-00008A150000}"/>
    <cellStyle name="SAPBEXaggDataEmph 2 2 5" xfId="5513" xr:uid="{00000000-0005-0000-0000-00008B150000}"/>
    <cellStyle name="SAPBEXaggDataEmph 2 2 6" xfId="5514" xr:uid="{00000000-0005-0000-0000-00008C150000}"/>
    <cellStyle name="SAPBEXaggDataEmph 2 3" xfId="5515" xr:uid="{00000000-0005-0000-0000-00008D150000}"/>
    <cellStyle name="SAPBEXaggDataEmph 2 4" xfId="5516" xr:uid="{00000000-0005-0000-0000-00008E150000}"/>
    <cellStyle name="SAPBEXaggDataEmph 2 5" xfId="5517" xr:uid="{00000000-0005-0000-0000-00008F150000}"/>
    <cellStyle name="SAPBEXaggDataEmph 2 6" xfId="5518" xr:uid="{00000000-0005-0000-0000-000090150000}"/>
    <cellStyle name="SAPBEXaggDataEmph 3" xfId="5519" xr:uid="{00000000-0005-0000-0000-000091150000}"/>
    <cellStyle name="SAPBEXaggDataEmph 3 2" xfId="5520" xr:uid="{00000000-0005-0000-0000-000092150000}"/>
    <cellStyle name="SAPBEXaggDataEmph 3 2 2" xfId="5521" xr:uid="{00000000-0005-0000-0000-000093150000}"/>
    <cellStyle name="SAPBEXaggDataEmph 3 2 3" xfId="5522" xr:uid="{00000000-0005-0000-0000-000094150000}"/>
    <cellStyle name="SAPBEXaggDataEmph 3 3" xfId="5523" xr:uid="{00000000-0005-0000-0000-000095150000}"/>
    <cellStyle name="SAPBEXaggDataEmph 3 4" xfId="5524" xr:uid="{00000000-0005-0000-0000-000096150000}"/>
    <cellStyle name="SAPBEXaggDataEmph 3 5" xfId="5525" xr:uid="{00000000-0005-0000-0000-000097150000}"/>
    <cellStyle name="SAPBEXaggDataEmph 3 6" xfId="5526" xr:uid="{00000000-0005-0000-0000-000098150000}"/>
    <cellStyle name="SAPBEXaggDataEmph 4" xfId="5527" xr:uid="{00000000-0005-0000-0000-000099150000}"/>
    <cellStyle name="SAPBEXaggDataEmph 5" xfId="5528" xr:uid="{00000000-0005-0000-0000-00009A150000}"/>
    <cellStyle name="SAPBEXaggDataEmph 6" xfId="5529" xr:uid="{00000000-0005-0000-0000-00009B150000}"/>
    <cellStyle name="SAPBEXaggItem" xfId="5530" xr:uid="{00000000-0005-0000-0000-00009C150000}"/>
    <cellStyle name="SAPBEXaggItem 2" xfId="5531" xr:uid="{00000000-0005-0000-0000-00009D150000}"/>
    <cellStyle name="SAPBEXaggItem 2 2" xfId="5532" xr:uid="{00000000-0005-0000-0000-00009E150000}"/>
    <cellStyle name="SAPBEXaggItem 2 2 2" xfId="5533" xr:uid="{00000000-0005-0000-0000-00009F150000}"/>
    <cellStyle name="SAPBEXaggItem 2 2 2 2" xfId="5534" xr:uid="{00000000-0005-0000-0000-0000A0150000}"/>
    <cellStyle name="SAPBEXaggItem 2 2 2 3" xfId="5535" xr:uid="{00000000-0005-0000-0000-0000A1150000}"/>
    <cellStyle name="SAPBEXaggItem 2 2 3" xfId="5536" xr:uid="{00000000-0005-0000-0000-0000A2150000}"/>
    <cellStyle name="SAPBEXaggItem 2 2 4" xfId="5537" xr:uid="{00000000-0005-0000-0000-0000A3150000}"/>
    <cellStyle name="SAPBEXaggItem 2 2 5" xfId="5538" xr:uid="{00000000-0005-0000-0000-0000A4150000}"/>
    <cellStyle name="SAPBEXaggItem 2 2 6" xfId="5539" xr:uid="{00000000-0005-0000-0000-0000A5150000}"/>
    <cellStyle name="SAPBEXaggItem 2 3" xfId="5540" xr:uid="{00000000-0005-0000-0000-0000A6150000}"/>
    <cellStyle name="SAPBEXaggItem 2 4" xfId="5541" xr:uid="{00000000-0005-0000-0000-0000A7150000}"/>
    <cellStyle name="SAPBEXaggItem 2 5" xfId="5542" xr:uid="{00000000-0005-0000-0000-0000A8150000}"/>
    <cellStyle name="SAPBEXaggItem 2 6" xfId="5543" xr:uid="{00000000-0005-0000-0000-0000A9150000}"/>
    <cellStyle name="SAPBEXaggItem 3" xfId="5544" xr:uid="{00000000-0005-0000-0000-0000AA150000}"/>
    <cellStyle name="SAPBEXaggItem 3 2" xfId="5545" xr:uid="{00000000-0005-0000-0000-0000AB150000}"/>
    <cellStyle name="SAPBEXaggItem 3 2 2" xfId="5546" xr:uid="{00000000-0005-0000-0000-0000AC150000}"/>
    <cellStyle name="SAPBEXaggItem 3 2 3" xfId="5547" xr:uid="{00000000-0005-0000-0000-0000AD150000}"/>
    <cellStyle name="SAPBEXaggItem 3 3" xfId="5548" xr:uid="{00000000-0005-0000-0000-0000AE150000}"/>
    <cellStyle name="SAPBEXaggItem 3 4" xfId="5549" xr:uid="{00000000-0005-0000-0000-0000AF150000}"/>
    <cellStyle name="SAPBEXaggItem 3 5" xfId="5550" xr:uid="{00000000-0005-0000-0000-0000B0150000}"/>
    <cellStyle name="SAPBEXaggItem 3 6" xfId="5551" xr:uid="{00000000-0005-0000-0000-0000B1150000}"/>
    <cellStyle name="SAPBEXaggItem 4" xfId="5552" xr:uid="{00000000-0005-0000-0000-0000B2150000}"/>
    <cellStyle name="SAPBEXaggItem 5" xfId="5553" xr:uid="{00000000-0005-0000-0000-0000B3150000}"/>
    <cellStyle name="SAPBEXaggItem 6" xfId="5554" xr:uid="{00000000-0005-0000-0000-0000B4150000}"/>
    <cellStyle name="SAPBEXaggItemX" xfId="5555" xr:uid="{00000000-0005-0000-0000-0000B5150000}"/>
    <cellStyle name="SAPBEXaggItemX 2" xfId="5556" xr:uid="{00000000-0005-0000-0000-0000B6150000}"/>
    <cellStyle name="SAPBEXaggItemX 2 2" xfId="5557" xr:uid="{00000000-0005-0000-0000-0000B7150000}"/>
    <cellStyle name="SAPBEXaggItemX 2 2 2" xfId="5558" xr:uid="{00000000-0005-0000-0000-0000B8150000}"/>
    <cellStyle name="SAPBEXaggItemX 2 2 2 2" xfId="5559" xr:uid="{00000000-0005-0000-0000-0000B9150000}"/>
    <cellStyle name="SAPBEXaggItemX 2 2 2 3" xfId="5560" xr:uid="{00000000-0005-0000-0000-0000BA150000}"/>
    <cellStyle name="SAPBEXaggItemX 2 2 3" xfId="5561" xr:uid="{00000000-0005-0000-0000-0000BB150000}"/>
    <cellStyle name="SAPBEXaggItemX 2 2 4" xfId="5562" xr:uid="{00000000-0005-0000-0000-0000BC150000}"/>
    <cellStyle name="SAPBEXaggItemX 2 2 5" xfId="5563" xr:uid="{00000000-0005-0000-0000-0000BD150000}"/>
    <cellStyle name="SAPBEXaggItemX 2 2 6" xfId="5564" xr:uid="{00000000-0005-0000-0000-0000BE150000}"/>
    <cellStyle name="SAPBEXaggItemX 2 3" xfId="5565" xr:uid="{00000000-0005-0000-0000-0000BF150000}"/>
    <cellStyle name="SAPBEXaggItemX 2 4" xfId="5566" xr:uid="{00000000-0005-0000-0000-0000C0150000}"/>
    <cellStyle name="SAPBEXaggItemX 2 5" xfId="5567" xr:uid="{00000000-0005-0000-0000-0000C1150000}"/>
    <cellStyle name="SAPBEXaggItemX 2 6" xfId="5568" xr:uid="{00000000-0005-0000-0000-0000C2150000}"/>
    <cellStyle name="SAPBEXaggItemX 3" xfId="5569" xr:uid="{00000000-0005-0000-0000-0000C3150000}"/>
    <cellStyle name="SAPBEXaggItemX 3 2" xfId="5570" xr:uid="{00000000-0005-0000-0000-0000C4150000}"/>
    <cellStyle name="SAPBEXaggItemX 3 2 2" xfId="5571" xr:uid="{00000000-0005-0000-0000-0000C5150000}"/>
    <cellStyle name="SAPBEXaggItemX 3 2 3" xfId="5572" xr:uid="{00000000-0005-0000-0000-0000C6150000}"/>
    <cellStyle name="SAPBEXaggItemX 3 3" xfId="5573" xr:uid="{00000000-0005-0000-0000-0000C7150000}"/>
    <cellStyle name="SAPBEXaggItemX 3 4" xfId="5574" xr:uid="{00000000-0005-0000-0000-0000C8150000}"/>
    <cellStyle name="SAPBEXaggItemX 3 5" xfId="5575" xr:uid="{00000000-0005-0000-0000-0000C9150000}"/>
    <cellStyle name="SAPBEXaggItemX 3 6" xfId="5576" xr:uid="{00000000-0005-0000-0000-0000CA150000}"/>
    <cellStyle name="SAPBEXaggItemX 4" xfId="5577" xr:uid="{00000000-0005-0000-0000-0000CB150000}"/>
    <cellStyle name="SAPBEXaggItemX 5" xfId="5578" xr:uid="{00000000-0005-0000-0000-0000CC150000}"/>
    <cellStyle name="SAPBEXaggItemX 6" xfId="5579" xr:uid="{00000000-0005-0000-0000-0000CD150000}"/>
    <cellStyle name="SAPBEXchaText" xfId="5580" xr:uid="{00000000-0005-0000-0000-0000CE150000}"/>
    <cellStyle name="SAPBEXexcBad7" xfId="5581" xr:uid="{00000000-0005-0000-0000-0000CF150000}"/>
    <cellStyle name="SAPBEXexcBad7 2" xfId="5582" xr:uid="{00000000-0005-0000-0000-0000D0150000}"/>
    <cellStyle name="SAPBEXexcBad7 2 2" xfId="5583" xr:uid="{00000000-0005-0000-0000-0000D1150000}"/>
    <cellStyle name="SAPBEXexcBad7 2 2 2" xfId="5584" xr:uid="{00000000-0005-0000-0000-0000D2150000}"/>
    <cellStyle name="SAPBEXexcBad7 2 2 2 2" xfId="5585" xr:uid="{00000000-0005-0000-0000-0000D3150000}"/>
    <cellStyle name="SAPBEXexcBad7 2 2 2 3" xfId="5586" xr:uid="{00000000-0005-0000-0000-0000D4150000}"/>
    <cellStyle name="SAPBEXexcBad7 2 2 3" xfId="5587" xr:uid="{00000000-0005-0000-0000-0000D5150000}"/>
    <cellStyle name="SAPBEXexcBad7 2 2 4" xfId="5588" xr:uid="{00000000-0005-0000-0000-0000D6150000}"/>
    <cellStyle name="SAPBEXexcBad7 2 2 5" xfId="5589" xr:uid="{00000000-0005-0000-0000-0000D7150000}"/>
    <cellStyle name="SAPBEXexcBad7 2 2 6" xfId="5590" xr:uid="{00000000-0005-0000-0000-0000D8150000}"/>
    <cellStyle name="SAPBEXexcBad7 2 3" xfId="5591" xr:uid="{00000000-0005-0000-0000-0000D9150000}"/>
    <cellStyle name="SAPBEXexcBad7 2 4" xfId="5592" xr:uid="{00000000-0005-0000-0000-0000DA150000}"/>
    <cellStyle name="SAPBEXexcBad7 2 5" xfId="5593" xr:uid="{00000000-0005-0000-0000-0000DB150000}"/>
    <cellStyle name="SAPBEXexcBad7 2 6" xfId="5594" xr:uid="{00000000-0005-0000-0000-0000DC150000}"/>
    <cellStyle name="SAPBEXexcBad7 3" xfId="5595" xr:uid="{00000000-0005-0000-0000-0000DD150000}"/>
    <cellStyle name="SAPBEXexcBad7 3 2" xfId="5596" xr:uid="{00000000-0005-0000-0000-0000DE150000}"/>
    <cellStyle name="SAPBEXexcBad7 3 2 2" xfId="5597" xr:uid="{00000000-0005-0000-0000-0000DF150000}"/>
    <cellStyle name="SAPBEXexcBad7 3 2 3" xfId="5598" xr:uid="{00000000-0005-0000-0000-0000E0150000}"/>
    <cellStyle name="SAPBEXexcBad7 3 3" xfId="5599" xr:uid="{00000000-0005-0000-0000-0000E1150000}"/>
    <cellStyle name="SAPBEXexcBad7 3 4" xfId="5600" xr:uid="{00000000-0005-0000-0000-0000E2150000}"/>
    <cellStyle name="SAPBEXexcBad7 3 5" xfId="5601" xr:uid="{00000000-0005-0000-0000-0000E3150000}"/>
    <cellStyle name="SAPBEXexcBad7 3 6" xfId="5602" xr:uid="{00000000-0005-0000-0000-0000E4150000}"/>
    <cellStyle name="SAPBEXexcBad7 4" xfId="5603" xr:uid="{00000000-0005-0000-0000-0000E5150000}"/>
    <cellStyle name="SAPBEXexcBad7 5" xfId="5604" xr:uid="{00000000-0005-0000-0000-0000E6150000}"/>
    <cellStyle name="SAPBEXexcBad7 6" xfId="5605" xr:uid="{00000000-0005-0000-0000-0000E7150000}"/>
    <cellStyle name="SAPBEXexcBad8" xfId="5606" xr:uid="{00000000-0005-0000-0000-0000E8150000}"/>
    <cellStyle name="SAPBEXexcBad8 2" xfId="5607" xr:uid="{00000000-0005-0000-0000-0000E9150000}"/>
    <cellStyle name="SAPBEXexcBad8 2 2" xfId="5608" xr:uid="{00000000-0005-0000-0000-0000EA150000}"/>
    <cellStyle name="SAPBEXexcBad8 2 2 2" xfId="5609" xr:uid="{00000000-0005-0000-0000-0000EB150000}"/>
    <cellStyle name="SAPBEXexcBad8 2 2 2 2" xfId="5610" xr:uid="{00000000-0005-0000-0000-0000EC150000}"/>
    <cellStyle name="SAPBEXexcBad8 2 2 2 3" xfId="5611" xr:uid="{00000000-0005-0000-0000-0000ED150000}"/>
    <cellStyle name="SAPBEXexcBad8 2 2 3" xfId="5612" xr:uid="{00000000-0005-0000-0000-0000EE150000}"/>
    <cellStyle name="SAPBEXexcBad8 2 2 4" xfId="5613" xr:uid="{00000000-0005-0000-0000-0000EF150000}"/>
    <cellStyle name="SAPBEXexcBad8 2 2 5" xfId="5614" xr:uid="{00000000-0005-0000-0000-0000F0150000}"/>
    <cellStyle name="SAPBEXexcBad8 2 2 6" xfId="5615" xr:uid="{00000000-0005-0000-0000-0000F1150000}"/>
    <cellStyle name="SAPBEXexcBad8 2 3" xfId="5616" xr:uid="{00000000-0005-0000-0000-0000F2150000}"/>
    <cellStyle name="SAPBEXexcBad8 2 4" xfId="5617" xr:uid="{00000000-0005-0000-0000-0000F3150000}"/>
    <cellStyle name="SAPBEXexcBad8 2 5" xfId="5618" xr:uid="{00000000-0005-0000-0000-0000F4150000}"/>
    <cellStyle name="SAPBEXexcBad8 2 6" xfId="5619" xr:uid="{00000000-0005-0000-0000-0000F5150000}"/>
    <cellStyle name="SAPBEXexcBad8 3" xfId="5620" xr:uid="{00000000-0005-0000-0000-0000F6150000}"/>
    <cellStyle name="SAPBEXexcBad8 3 2" xfId="5621" xr:uid="{00000000-0005-0000-0000-0000F7150000}"/>
    <cellStyle name="SAPBEXexcBad8 3 2 2" xfId="5622" xr:uid="{00000000-0005-0000-0000-0000F8150000}"/>
    <cellStyle name="SAPBEXexcBad8 3 2 3" xfId="5623" xr:uid="{00000000-0005-0000-0000-0000F9150000}"/>
    <cellStyle name="SAPBEXexcBad8 3 3" xfId="5624" xr:uid="{00000000-0005-0000-0000-0000FA150000}"/>
    <cellStyle name="SAPBEXexcBad8 3 4" xfId="5625" xr:uid="{00000000-0005-0000-0000-0000FB150000}"/>
    <cellStyle name="SAPBEXexcBad8 3 5" xfId="5626" xr:uid="{00000000-0005-0000-0000-0000FC150000}"/>
    <cellStyle name="SAPBEXexcBad8 3 6" xfId="5627" xr:uid="{00000000-0005-0000-0000-0000FD150000}"/>
    <cellStyle name="SAPBEXexcBad8 4" xfId="5628" xr:uid="{00000000-0005-0000-0000-0000FE150000}"/>
    <cellStyle name="SAPBEXexcBad8 5" xfId="5629" xr:uid="{00000000-0005-0000-0000-0000FF150000}"/>
    <cellStyle name="SAPBEXexcBad8 6" xfId="5630" xr:uid="{00000000-0005-0000-0000-000000160000}"/>
    <cellStyle name="SAPBEXexcBad9" xfId="5631" xr:uid="{00000000-0005-0000-0000-000001160000}"/>
    <cellStyle name="SAPBEXexcBad9 2" xfId="5632" xr:uid="{00000000-0005-0000-0000-000002160000}"/>
    <cellStyle name="SAPBEXexcBad9 2 2" xfId="5633" xr:uid="{00000000-0005-0000-0000-000003160000}"/>
    <cellStyle name="SAPBEXexcBad9 2 2 2" xfId="5634" xr:uid="{00000000-0005-0000-0000-000004160000}"/>
    <cellStyle name="SAPBEXexcBad9 2 2 2 2" xfId="5635" xr:uid="{00000000-0005-0000-0000-000005160000}"/>
    <cellStyle name="SAPBEXexcBad9 2 2 2 3" xfId="5636" xr:uid="{00000000-0005-0000-0000-000006160000}"/>
    <cellStyle name="SAPBEXexcBad9 2 2 3" xfId="5637" xr:uid="{00000000-0005-0000-0000-000007160000}"/>
    <cellStyle name="SAPBEXexcBad9 2 2 4" xfId="5638" xr:uid="{00000000-0005-0000-0000-000008160000}"/>
    <cellStyle name="SAPBEXexcBad9 2 2 5" xfId="5639" xr:uid="{00000000-0005-0000-0000-000009160000}"/>
    <cellStyle name="SAPBEXexcBad9 2 2 6" xfId="5640" xr:uid="{00000000-0005-0000-0000-00000A160000}"/>
    <cellStyle name="SAPBEXexcBad9 2 3" xfId="5641" xr:uid="{00000000-0005-0000-0000-00000B160000}"/>
    <cellStyle name="SAPBEXexcBad9 2 4" xfId="5642" xr:uid="{00000000-0005-0000-0000-00000C160000}"/>
    <cellStyle name="SAPBEXexcBad9 2 5" xfId="5643" xr:uid="{00000000-0005-0000-0000-00000D160000}"/>
    <cellStyle name="SAPBEXexcBad9 2 6" xfId="5644" xr:uid="{00000000-0005-0000-0000-00000E160000}"/>
    <cellStyle name="SAPBEXexcBad9 3" xfId="5645" xr:uid="{00000000-0005-0000-0000-00000F160000}"/>
    <cellStyle name="SAPBEXexcBad9 3 2" xfId="5646" xr:uid="{00000000-0005-0000-0000-000010160000}"/>
    <cellStyle name="SAPBEXexcBad9 3 2 2" xfId="5647" xr:uid="{00000000-0005-0000-0000-000011160000}"/>
    <cellStyle name="SAPBEXexcBad9 3 2 3" xfId="5648" xr:uid="{00000000-0005-0000-0000-000012160000}"/>
    <cellStyle name="SAPBEXexcBad9 3 3" xfId="5649" xr:uid="{00000000-0005-0000-0000-000013160000}"/>
    <cellStyle name="SAPBEXexcBad9 3 4" xfId="5650" xr:uid="{00000000-0005-0000-0000-000014160000}"/>
    <cellStyle name="SAPBEXexcBad9 3 5" xfId="5651" xr:uid="{00000000-0005-0000-0000-000015160000}"/>
    <cellStyle name="SAPBEXexcBad9 3 6" xfId="5652" xr:uid="{00000000-0005-0000-0000-000016160000}"/>
    <cellStyle name="SAPBEXexcBad9 4" xfId="5653" xr:uid="{00000000-0005-0000-0000-000017160000}"/>
    <cellStyle name="SAPBEXexcBad9 5" xfId="5654" xr:uid="{00000000-0005-0000-0000-000018160000}"/>
    <cellStyle name="SAPBEXexcBad9 6" xfId="5655" xr:uid="{00000000-0005-0000-0000-000019160000}"/>
    <cellStyle name="SAPBEXexcCritical4" xfId="5656" xr:uid="{00000000-0005-0000-0000-00001A160000}"/>
    <cellStyle name="SAPBEXexcCritical4 2" xfId="5657" xr:uid="{00000000-0005-0000-0000-00001B160000}"/>
    <cellStyle name="SAPBEXexcCritical4 2 2" xfId="5658" xr:uid="{00000000-0005-0000-0000-00001C160000}"/>
    <cellStyle name="SAPBEXexcCritical4 2 2 2" xfId="5659" xr:uid="{00000000-0005-0000-0000-00001D160000}"/>
    <cellStyle name="SAPBEXexcCritical4 2 2 2 2" xfId="5660" xr:uid="{00000000-0005-0000-0000-00001E160000}"/>
    <cellStyle name="SAPBEXexcCritical4 2 2 2 3" xfId="5661" xr:uid="{00000000-0005-0000-0000-00001F160000}"/>
    <cellStyle name="SAPBEXexcCritical4 2 2 3" xfId="5662" xr:uid="{00000000-0005-0000-0000-000020160000}"/>
    <cellStyle name="SAPBEXexcCritical4 2 2 4" xfId="5663" xr:uid="{00000000-0005-0000-0000-000021160000}"/>
    <cellStyle name="SAPBEXexcCritical4 2 2 5" xfId="5664" xr:uid="{00000000-0005-0000-0000-000022160000}"/>
    <cellStyle name="SAPBEXexcCritical4 2 2 6" xfId="5665" xr:uid="{00000000-0005-0000-0000-000023160000}"/>
    <cellStyle name="SAPBEXexcCritical4 2 3" xfId="5666" xr:uid="{00000000-0005-0000-0000-000024160000}"/>
    <cellStyle name="SAPBEXexcCritical4 2 4" xfId="5667" xr:uid="{00000000-0005-0000-0000-000025160000}"/>
    <cellStyle name="SAPBEXexcCritical4 2 5" xfId="5668" xr:uid="{00000000-0005-0000-0000-000026160000}"/>
    <cellStyle name="SAPBEXexcCritical4 2 6" xfId="5669" xr:uid="{00000000-0005-0000-0000-000027160000}"/>
    <cellStyle name="SAPBEXexcCritical4 3" xfId="5670" xr:uid="{00000000-0005-0000-0000-000028160000}"/>
    <cellStyle name="SAPBEXexcCritical4 3 2" xfId="5671" xr:uid="{00000000-0005-0000-0000-000029160000}"/>
    <cellStyle name="SAPBEXexcCritical4 3 2 2" xfId="5672" xr:uid="{00000000-0005-0000-0000-00002A160000}"/>
    <cellStyle name="SAPBEXexcCritical4 3 2 3" xfId="5673" xr:uid="{00000000-0005-0000-0000-00002B160000}"/>
    <cellStyle name="SAPBEXexcCritical4 3 3" xfId="5674" xr:uid="{00000000-0005-0000-0000-00002C160000}"/>
    <cellStyle name="SAPBEXexcCritical4 3 4" xfId="5675" xr:uid="{00000000-0005-0000-0000-00002D160000}"/>
    <cellStyle name="SAPBEXexcCritical4 3 5" xfId="5676" xr:uid="{00000000-0005-0000-0000-00002E160000}"/>
    <cellStyle name="SAPBEXexcCritical4 3 6" xfId="5677" xr:uid="{00000000-0005-0000-0000-00002F160000}"/>
    <cellStyle name="SAPBEXexcCritical4 4" xfId="5678" xr:uid="{00000000-0005-0000-0000-000030160000}"/>
    <cellStyle name="SAPBEXexcCritical4 5" xfId="5679" xr:uid="{00000000-0005-0000-0000-000031160000}"/>
    <cellStyle name="SAPBEXexcCritical4 6" xfId="5680" xr:uid="{00000000-0005-0000-0000-000032160000}"/>
    <cellStyle name="SAPBEXexcCritical5" xfId="5681" xr:uid="{00000000-0005-0000-0000-000033160000}"/>
    <cellStyle name="SAPBEXexcCritical5 2" xfId="5682" xr:uid="{00000000-0005-0000-0000-000034160000}"/>
    <cellStyle name="SAPBEXexcCritical5 2 2" xfId="5683" xr:uid="{00000000-0005-0000-0000-000035160000}"/>
    <cellStyle name="SAPBEXexcCritical5 2 2 2" xfId="5684" xr:uid="{00000000-0005-0000-0000-000036160000}"/>
    <cellStyle name="SAPBEXexcCritical5 2 2 2 2" xfId="5685" xr:uid="{00000000-0005-0000-0000-000037160000}"/>
    <cellStyle name="SAPBEXexcCritical5 2 2 2 3" xfId="5686" xr:uid="{00000000-0005-0000-0000-000038160000}"/>
    <cellStyle name="SAPBEXexcCritical5 2 2 3" xfId="5687" xr:uid="{00000000-0005-0000-0000-000039160000}"/>
    <cellStyle name="SAPBEXexcCritical5 2 2 4" xfId="5688" xr:uid="{00000000-0005-0000-0000-00003A160000}"/>
    <cellStyle name="SAPBEXexcCritical5 2 2 5" xfId="5689" xr:uid="{00000000-0005-0000-0000-00003B160000}"/>
    <cellStyle name="SAPBEXexcCritical5 2 2 6" xfId="5690" xr:uid="{00000000-0005-0000-0000-00003C160000}"/>
    <cellStyle name="SAPBEXexcCritical5 2 3" xfId="5691" xr:uid="{00000000-0005-0000-0000-00003D160000}"/>
    <cellStyle name="SAPBEXexcCritical5 2 4" xfId="5692" xr:uid="{00000000-0005-0000-0000-00003E160000}"/>
    <cellStyle name="SAPBEXexcCritical5 2 5" xfId="5693" xr:uid="{00000000-0005-0000-0000-00003F160000}"/>
    <cellStyle name="SAPBEXexcCritical5 2 6" xfId="5694" xr:uid="{00000000-0005-0000-0000-000040160000}"/>
    <cellStyle name="SAPBEXexcCritical5 3" xfId="5695" xr:uid="{00000000-0005-0000-0000-000041160000}"/>
    <cellStyle name="SAPBEXexcCritical5 3 2" xfId="5696" xr:uid="{00000000-0005-0000-0000-000042160000}"/>
    <cellStyle name="SAPBEXexcCritical5 3 2 2" xfId="5697" xr:uid="{00000000-0005-0000-0000-000043160000}"/>
    <cellStyle name="SAPBEXexcCritical5 3 2 3" xfId="5698" xr:uid="{00000000-0005-0000-0000-000044160000}"/>
    <cellStyle name="SAPBEXexcCritical5 3 3" xfId="5699" xr:uid="{00000000-0005-0000-0000-000045160000}"/>
    <cellStyle name="SAPBEXexcCritical5 3 4" xfId="5700" xr:uid="{00000000-0005-0000-0000-000046160000}"/>
    <cellStyle name="SAPBEXexcCritical5 3 5" xfId="5701" xr:uid="{00000000-0005-0000-0000-000047160000}"/>
    <cellStyle name="SAPBEXexcCritical5 3 6" xfId="5702" xr:uid="{00000000-0005-0000-0000-000048160000}"/>
    <cellStyle name="SAPBEXexcCritical5 4" xfId="5703" xr:uid="{00000000-0005-0000-0000-000049160000}"/>
    <cellStyle name="SAPBEXexcCritical5 5" xfId="5704" xr:uid="{00000000-0005-0000-0000-00004A160000}"/>
    <cellStyle name="SAPBEXexcCritical5 6" xfId="5705" xr:uid="{00000000-0005-0000-0000-00004B160000}"/>
    <cellStyle name="SAPBEXexcCritical6" xfId="5706" xr:uid="{00000000-0005-0000-0000-00004C160000}"/>
    <cellStyle name="SAPBEXexcCritical6 2" xfId="5707" xr:uid="{00000000-0005-0000-0000-00004D160000}"/>
    <cellStyle name="SAPBEXexcCritical6 2 2" xfId="5708" xr:uid="{00000000-0005-0000-0000-00004E160000}"/>
    <cellStyle name="SAPBEXexcCritical6 2 2 2" xfId="5709" xr:uid="{00000000-0005-0000-0000-00004F160000}"/>
    <cellStyle name="SAPBEXexcCritical6 2 2 2 2" xfId="5710" xr:uid="{00000000-0005-0000-0000-000050160000}"/>
    <cellStyle name="SAPBEXexcCritical6 2 2 2 3" xfId="5711" xr:uid="{00000000-0005-0000-0000-000051160000}"/>
    <cellStyle name="SAPBEXexcCritical6 2 2 3" xfId="5712" xr:uid="{00000000-0005-0000-0000-000052160000}"/>
    <cellStyle name="SAPBEXexcCritical6 2 2 4" xfId="5713" xr:uid="{00000000-0005-0000-0000-000053160000}"/>
    <cellStyle name="SAPBEXexcCritical6 2 2 5" xfId="5714" xr:uid="{00000000-0005-0000-0000-000054160000}"/>
    <cellStyle name="SAPBEXexcCritical6 2 2 6" xfId="5715" xr:uid="{00000000-0005-0000-0000-000055160000}"/>
    <cellStyle name="SAPBEXexcCritical6 2 3" xfId="5716" xr:uid="{00000000-0005-0000-0000-000056160000}"/>
    <cellStyle name="SAPBEXexcCritical6 2 4" xfId="5717" xr:uid="{00000000-0005-0000-0000-000057160000}"/>
    <cellStyle name="SAPBEXexcCritical6 2 5" xfId="5718" xr:uid="{00000000-0005-0000-0000-000058160000}"/>
    <cellStyle name="SAPBEXexcCritical6 2 6" xfId="5719" xr:uid="{00000000-0005-0000-0000-000059160000}"/>
    <cellStyle name="SAPBEXexcCritical6 3" xfId="5720" xr:uid="{00000000-0005-0000-0000-00005A160000}"/>
    <cellStyle name="SAPBEXexcCritical6 3 2" xfId="5721" xr:uid="{00000000-0005-0000-0000-00005B160000}"/>
    <cellStyle name="SAPBEXexcCritical6 3 2 2" xfId="5722" xr:uid="{00000000-0005-0000-0000-00005C160000}"/>
    <cellStyle name="SAPBEXexcCritical6 3 2 3" xfId="5723" xr:uid="{00000000-0005-0000-0000-00005D160000}"/>
    <cellStyle name="SAPBEXexcCritical6 3 3" xfId="5724" xr:uid="{00000000-0005-0000-0000-00005E160000}"/>
    <cellStyle name="SAPBEXexcCritical6 3 4" xfId="5725" xr:uid="{00000000-0005-0000-0000-00005F160000}"/>
    <cellStyle name="SAPBEXexcCritical6 3 5" xfId="5726" xr:uid="{00000000-0005-0000-0000-000060160000}"/>
    <cellStyle name="SAPBEXexcCritical6 3 6" xfId="5727" xr:uid="{00000000-0005-0000-0000-000061160000}"/>
    <cellStyle name="SAPBEXexcCritical6 4" xfId="5728" xr:uid="{00000000-0005-0000-0000-000062160000}"/>
    <cellStyle name="SAPBEXexcCritical6 5" xfId="5729" xr:uid="{00000000-0005-0000-0000-000063160000}"/>
    <cellStyle name="SAPBEXexcCritical6 6" xfId="5730" xr:uid="{00000000-0005-0000-0000-000064160000}"/>
    <cellStyle name="SAPBEXexcGood1" xfId="5731" xr:uid="{00000000-0005-0000-0000-000065160000}"/>
    <cellStyle name="SAPBEXexcGood1 2" xfId="5732" xr:uid="{00000000-0005-0000-0000-000066160000}"/>
    <cellStyle name="SAPBEXexcGood1 2 2" xfId="5733" xr:uid="{00000000-0005-0000-0000-000067160000}"/>
    <cellStyle name="SAPBEXexcGood1 2 2 2" xfId="5734" xr:uid="{00000000-0005-0000-0000-000068160000}"/>
    <cellStyle name="SAPBEXexcGood1 2 2 2 2" xfId="5735" xr:uid="{00000000-0005-0000-0000-000069160000}"/>
    <cellStyle name="SAPBEXexcGood1 2 2 2 3" xfId="5736" xr:uid="{00000000-0005-0000-0000-00006A160000}"/>
    <cellStyle name="SAPBEXexcGood1 2 2 3" xfId="5737" xr:uid="{00000000-0005-0000-0000-00006B160000}"/>
    <cellStyle name="SAPBEXexcGood1 2 2 4" xfId="5738" xr:uid="{00000000-0005-0000-0000-00006C160000}"/>
    <cellStyle name="SAPBEXexcGood1 2 2 5" xfId="5739" xr:uid="{00000000-0005-0000-0000-00006D160000}"/>
    <cellStyle name="SAPBEXexcGood1 2 2 6" xfId="5740" xr:uid="{00000000-0005-0000-0000-00006E160000}"/>
    <cellStyle name="SAPBEXexcGood1 2 3" xfId="5741" xr:uid="{00000000-0005-0000-0000-00006F160000}"/>
    <cellStyle name="SAPBEXexcGood1 2 4" xfId="5742" xr:uid="{00000000-0005-0000-0000-000070160000}"/>
    <cellStyle name="SAPBEXexcGood1 2 5" xfId="5743" xr:uid="{00000000-0005-0000-0000-000071160000}"/>
    <cellStyle name="SAPBEXexcGood1 2 6" xfId="5744" xr:uid="{00000000-0005-0000-0000-000072160000}"/>
    <cellStyle name="SAPBEXexcGood1 3" xfId="5745" xr:uid="{00000000-0005-0000-0000-000073160000}"/>
    <cellStyle name="SAPBEXexcGood1 3 2" xfId="5746" xr:uid="{00000000-0005-0000-0000-000074160000}"/>
    <cellStyle name="SAPBEXexcGood1 3 2 2" xfId="5747" xr:uid="{00000000-0005-0000-0000-000075160000}"/>
    <cellStyle name="SAPBEXexcGood1 3 2 3" xfId="5748" xr:uid="{00000000-0005-0000-0000-000076160000}"/>
    <cellStyle name="SAPBEXexcGood1 3 3" xfId="5749" xr:uid="{00000000-0005-0000-0000-000077160000}"/>
    <cellStyle name="SAPBEXexcGood1 3 4" xfId="5750" xr:uid="{00000000-0005-0000-0000-000078160000}"/>
    <cellStyle name="SAPBEXexcGood1 3 5" xfId="5751" xr:uid="{00000000-0005-0000-0000-000079160000}"/>
    <cellStyle name="SAPBEXexcGood1 3 6" xfId="5752" xr:uid="{00000000-0005-0000-0000-00007A160000}"/>
    <cellStyle name="SAPBEXexcGood1 4" xfId="5753" xr:uid="{00000000-0005-0000-0000-00007B160000}"/>
    <cellStyle name="SAPBEXexcGood1 5" xfId="5754" xr:uid="{00000000-0005-0000-0000-00007C160000}"/>
    <cellStyle name="SAPBEXexcGood1 6" xfId="5755" xr:uid="{00000000-0005-0000-0000-00007D160000}"/>
    <cellStyle name="SAPBEXexcGood2" xfId="5756" xr:uid="{00000000-0005-0000-0000-00007E160000}"/>
    <cellStyle name="SAPBEXexcGood2 2" xfId="5757" xr:uid="{00000000-0005-0000-0000-00007F160000}"/>
    <cellStyle name="SAPBEXexcGood2 2 2" xfId="5758" xr:uid="{00000000-0005-0000-0000-000080160000}"/>
    <cellStyle name="SAPBEXexcGood2 2 2 2" xfId="5759" xr:uid="{00000000-0005-0000-0000-000081160000}"/>
    <cellStyle name="SAPBEXexcGood2 2 2 2 2" xfId="5760" xr:uid="{00000000-0005-0000-0000-000082160000}"/>
    <cellStyle name="SAPBEXexcGood2 2 2 2 3" xfId="5761" xr:uid="{00000000-0005-0000-0000-000083160000}"/>
    <cellStyle name="SAPBEXexcGood2 2 2 3" xfId="5762" xr:uid="{00000000-0005-0000-0000-000084160000}"/>
    <cellStyle name="SAPBEXexcGood2 2 2 4" xfId="5763" xr:uid="{00000000-0005-0000-0000-000085160000}"/>
    <cellStyle name="SAPBEXexcGood2 2 2 5" xfId="5764" xr:uid="{00000000-0005-0000-0000-000086160000}"/>
    <cellStyle name="SAPBEXexcGood2 2 2 6" xfId="5765" xr:uid="{00000000-0005-0000-0000-000087160000}"/>
    <cellStyle name="SAPBEXexcGood2 2 3" xfId="5766" xr:uid="{00000000-0005-0000-0000-000088160000}"/>
    <cellStyle name="SAPBEXexcGood2 2 4" xfId="5767" xr:uid="{00000000-0005-0000-0000-000089160000}"/>
    <cellStyle name="SAPBEXexcGood2 2 5" xfId="5768" xr:uid="{00000000-0005-0000-0000-00008A160000}"/>
    <cellStyle name="SAPBEXexcGood2 2 6" xfId="5769" xr:uid="{00000000-0005-0000-0000-00008B160000}"/>
    <cellStyle name="SAPBEXexcGood2 3" xfId="5770" xr:uid="{00000000-0005-0000-0000-00008C160000}"/>
    <cellStyle name="SAPBEXexcGood2 3 2" xfId="5771" xr:uid="{00000000-0005-0000-0000-00008D160000}"/>
    <cellStyle name="SAPBEXexcGood2 3 2 2" xfId="5772" xr:uid="{00000000-0005-0000-0000-00008E160000}"/>
    <cellStyle name="SAPBEXexcGood2 3 2 3" xfId="5773" xr:uid="{00000000-0005-0000-0000-00008F160000}"/>
    <cellStyle name="SAPBEXexcGood2 3 3" xfId="5774" xr:uid="{00000000-0005-0000-0000-000090160000}"/>
    <cellStyle name="SAPBEXexcGood2 3 4" xfId="5775" xr:uid="{00000000-0005-0000-0000-000091160000}"/>
    <cellStyle name="SAPBEXexcGood2 3 5" xfId="5776" xr:uid="{00000000-0005-0000-0000-000092160000}"/>
    <cellStyle name="SAPBEXexcGood2 3 6" xfId="5777" xr:uid="{00000000-0005-0000-0000-000093160000}"/>
    <cellStyle name="SAPBEXexcGood2 4" xfId="5778" xr:uid="{00000000-0005-0000-0000-000094160000}"/>
    <cellStyle name="SAPBEXexcGood2 5" xfId="5779" xr:uid="{00000000-0005-0000-0000-000095160000}"/>
    <cellStyle name="SAPBEXexcGood2 6" xfId="5780" xr:uid="{00000000-0005-0000-0000-000096160000}"/>
    <cellStyle name="SAPBEXexcGood3" xfId="5781" xr:uid="{00000000-0005-0000-0000-000097160000}"/>
    <cellStyle name="SAPBEXexcGood3 2" xfId="5782" xr:uid="{00000000-0005-0000-0000-000098160000}"/>
    <cellStyle name="SAPBEXexcGood3 2 2" xfId="5783" xr:uid="{00000000-0005-0000-0000-000099160000}"/>
    <cellStyle name="SAPBEXexcGood3 2 2 2" xfId="5784" xr:uid="{00000000-0005-0000-0000-00009A160000}"/>
    <cellStyle name="SAPBEXexcGood3 2 2 2 2" xfId="5785" xr:uid="{00000000-0005-0000-0000-00009B160000}"/>
    <cellStyle name="SAPBEXexcGood3 2 2 2 3" xfId="5786" xr:uid="{00000000-0005-0000-0000-00009C160000}"/>
    <cellStyle name="SAPBEXexcGood3 2 2 3" xfId="5787" xr:uid="{00000000-0005-0000-0000-00009D160000}"/>
    <cellStyle name="SAPBEXexcGood3 2 2 4" xfId="5788" xr:uid="{00000000-0005-0000-0000-00009E160000}"/>
    <cellStyle name="SAPBEXexcGood3 2 2 5" xfId="5789" xr:uid="{00000000-0005-0000-0000-00009F160000}"/>
    <cellStyle name="SAPBEXexcGood3 2 2 6" xfId="5790" xr:uid="{00000000-0005-0000-0000-0000A0160000}"/>
    <cellStyle name="SAPBEXexcGood3 2 3" xfId="5791" xr:uid="{00000000-0005-0000-0000-0000A1160000}"/>
    <cellStyle name="SAPBEXexcGood3 2 4" xfId="5792" xr:uid="{00000000-0005-0000-0000-0000A2160000}"/>
    <cellStyle name="SAPBEXexcGood3 2 5" xfId="5793" xr:uid="{00000000-0005-0000-0000-0000A3160000}"/>
    <cellStyle name="SAPBEXexcGood3 2 6" xfId="5794" xr:uid="{00000000-0005-0000-0000-0000A4160000}"/>
    <cellStyle name="SAPBEXexcGood3 3" xfId="5795" xr:uid="{00000000-0005-0000-0000-0000A5160000}"/>
    <cellStyle name="SAPBEXexcGood3 3 2" xfId="5796" xr:uid="{00000000-0005-0000-0000-0000A6160000}"/>
    <cellStyle name="SAPBEXexcGood3 3 2 2" xfId="5797" xr:uid="{00000000-0005-0000-0000-0000A7160000}"/>
    <cellStyle name="SAPBEXexcGood3 3 2 3" xfId="5798" xr:uid="{00000000-0005-0000-0000-0000A8160000}"/>
    <cellStyle name="SAPBEXexcGood3 3 3" xfId="5799" xr:uid="{00000000-0005-0000-0000-0000A9160000}"/>
    <cellStyle name="SAPBEXexcGood3 3 4" xfId="5800" xr:uid="{00000000-0005-0000-0000-0000AA160000}"/>
    <cellStyle name="SAPBEXexcGood3 3 5" xfId="5801" xr:uid="{00000000-0005-0000-0000-0000AB160000}"/>
    <cellStyle name="SAPBEXexcGood3 3 6" xfId="5802" xr:uid="{00000000-0005-0000-0000-0000AC160000}"/>
    <cellStyle name="SAPBEXexcGood3 4" xfId="5803" xr:uid="{00000000-0005-0000-0000-0000AD160000}"/>
    <cellStyle name="SAPBEXexcGood3 5" xfId="5804" xr:uid="{00000000-0005-0000-0000-0000AE160000}"/>
    <cellStyle name="SAPBEXexcGood3 6" xfId="5805" xr:uid="{00000000-0005-0000-0000-0000AF160000}"/>
    <cellStyle name="SAPBEXfilterDrill" xfId="5806" xr:uid="{00000000-0005-0000-0000-0000B0160000}"/>
    <cellStyle name="SAPBEXfilterDrill 2" xfId="5807" xr:uid="{00000000-0005-0000-0000-0000B1160000}"/>
    <cellStyle name="SAPBEXfilterDrill 2 2" xfId="5808" xr:uid="{00000000-0005-0000-0000-0000B2160000}"/>
    <cellStyle name="SAPBEXfilterDrill 2 2 2" xfId="5809" xr:uid="{00000000-0005-0000-0000-0000B3160000}"/>
    <cellStyle name="SAPBEXfilterDrill 2 2 3" xfId="5810" xr:uid="{00000000-0005-0000-0000-0000B4160000}"/>
    <cellStyle name="SAPBEXfilterDrill 2 3" xfId="5811" xr:uid="{00000000-0005-0000-0000-0000B5160000}"/>
    <cellStyle name="SAPBEXfilterDrill 2 4" xfId="5812" xr:uid="{00000000-0005-0000-0000-0000B6160000}"/>
    <cellStyle name="SAPBEXfilterDrill 3" xfId="5813" xr:uid="{00000000-0005-0000-0000-0000B7160000}"/>
    <cellStyle name="SAPBEXfilterDrill 3 2" xfId="5814" xr:uid="{00000000-0005-0000-0000-0000B8160000}"/>
    <cellStyle name="SAPBEXfilterDrill 3 3" xfId="5815" xr:uid="{00000000-0005-0000-0000-0000B9160000}"/>
    <cellStyle name="SAPBEXfilterDrill 4" xfId="5816" xr:uid="{00000000-0005-0000-0000-0000BA160000}"/>
    <cellStyle name="SAPBEXfilterDrill 5" xfId="5817" xr:uid="{00000000-0005-0000-0000-0000BB160000}"/>
    <cellStyle name="SAPBEXfilterItem" xfId="5818" xr:uid="{00000000-0005-0000-0000-0000BC160000}"/>
    <cellStyle name="SAPBEXfilterText" xfId="5819" xr:uid="{00000000-0005-0000-0000-0000BD160000}"/>
    <cellStyle name="SAPBEXformats" xfId="5820" xr:uid="{00000000-0005-0000-0000-0000BE160000}"/>
    <cellStyle name="SAPBEXformats 2" xfId="5821" xr:uid="{00000000-0005-0000-0000-0000BF160000}"/>
    <cellStyle name="SAPBEXformats 2 2" xfId="5822" xr:uid="{00000000-0005-0000-0000-0000C0160000}"/>
    <cellStyle name="SAPBEXformats 2 2 2" xfId="5823" xr:uid="{00000000-0005-0000-0000-0000C1160000}"/>
    <cellStyle name="SAPBEXformats 2 2 2 2" xfId="5824" xr:uid="{00000000-0005-0000-0000-0000C2160000}"/>
    <cellStyle name="SAPBEXformats 2 2 2 3" xfId="5825" xr:uid="{00000000-0005-0000-0000-0000C3160000}"/>
    <cellStyle name="SAPBEXformats 2 2 3" xfId="5826" xr:uid="{00000000-0005-0000-0000-0000C4160000}"/>
    <cellStyle name="SAPBEXformats 2 2 4" xfId="5827" xr:uid="{00000000-0005-0000-0000-0000C5160000}"/>
    <cellStyle name="SAPBEXformats 2 2 5" xfId="5828" xr:uid="{00000000-0005-0000-0000-0000C6160000}"/>
    <cellStyle name="SAPBEXformats 2 2 6" xfId="5829" xr:uid="{00000000-0005-0000-0000-0000C7160000}"/>
    <cellStyle name="SAPBEXformats 2 3" xfId="5830" xr:uid="{00000000-0005-0000-0000-0000C8160000}"/>
    <cellStyle name="SAPBEXformats 2 4" xfId="5831" xr:uid="{00000000-0005-0000-0000-0000C9160000}"/>
    <cellStyle name="SAPBEXformats 2 5" xfId="5832" xr:uid="{00000000-0005-0000-0000-0000CA160000}"/>
    <cellStyle name="SAPBEXformats 2 6" xfId="5833" xr:uid="{00000000-0005-0000-0000-0000CB160000}"/>
    <cellStyle name="SAPBEXformats 3" xfId="5834" xr:uid="{00000000-0005-0000-0000-0000CC160000}"/>
    <cellStyle name="SAPBEXformats 3 2" xfId="5835" xr:uid="{00000000-0005-0000-0000-0000CD160000}"/>
    <cellStyle name="SAPBEXformats 3 2 2" xfId="5836" xr:uid="{00000000-0005-0000-0000-0000CE160000}"/>
    <cellStyle name="SAPBEXformats 3 2 3" xfId="5837" xr:uid="{00000000-0005-0000-0000-0000CF160000}"/>
    <cellStyle name="SAPBEXformats 3 3" xfId="5838" xr:uid="{00000000-0005-0000-0000-0000D0160000}"/>
    <cellStyle name="SAPBEXformats 3 4" xfId="5839" xr:uid="{00000000-0005-0000-0000-0000D1160000}"/>
    <cellStyle name="SAPBEXformats 3 5" xfId="5840" xr:uid="{00000000-0005-0000-0000-0000D2160000}"/>
    <cellStyle name="SAPBEXformats 3 6" xfId="5841" xr:uid="{00000000-0005-0000-0000-0000D3160000}"/>
    <cellStyle name="SAPBEXformats 4" xfId="5842" xr:uid="{00000000-0005-0000-0000-0000D4160000}"/>
    <cellStyle name="SAPBEXformats 5" xfId="5843" xr:uid="{00000000-0005-0000-0000-0000D5160000}"/>
    <cellStyle name="SAPBEXformats 6" xfId="5844" xr:uid="{00000000-0005-0000-0000-0000D6160000}"/>
    <cellStyle name="SAPBEXheaderItem" xfId="5845" xr:uid="{00000000-0005-0000-0000-0000D7160000}"/>
    <cellStyle name="SAPBEXheaderText" xfId="5846" xr:uid="{00000000-0005-0000-0000-0000D8160000}"/>
    <cellStyle name="SAPBEXHLevel0" xfId="5847" xr:uid="{00000000-0005-0000-0000-0000D9160000}"/>
    <cellStyle name="SAPBEXHLevel0 2" xfId="5848" xr:uid="{00000000-0005-0000-0000-0000DA160000}"/>
    <cellStyle name="SAPBEXHLevel0 2 2" xfId="5849" xr:uid="{00000000-0005-0000-0000-0000DB160000}"/>
    <cellStyle name="SAPBEXHLevel0 2 2 2" xfId="5850" xr:uid="{00000000-0005-0000-0000-0000DC160000}"/>
    <cellStyle name="SAPBEXHLevel0 2 2 2 2" xfId="5851" xr:uid="{00000000-0005-0000-0000-0000DD160000}"/>
    <cellStyle name="SAPBEXHLevel0 2 2 2 2 2" xfId="5852" xr:uid="{00000000-0005-0000-0000-0000DE160000}"/>
    <cellStyle name="SAPBEXHLevel0 2 2 2 2 3" xfId="5853" xr:uid="{00000000-0005-0000-0000-0000DF160000}"/>
    <cellStyle name="SAPBEXHLevel0 2 2 2 3" xfId="5854" xr:uid="{00000000-0005-0000-0000-0000E0160000}"/>
    <cellStyle name="SAPBEXHLevel0 2 2 2 4" xfId="5855" xr:uid="{00000000-0005-0000-0000-0000E1160000}"/>
    <cellStyle name="SAPBEXHLevel0 2 2 2 5" xfId="5856" xr:uid="{00000000-0005-0000-0000-0000E2160000}"/>
    <cellStyle name="SAPBEXHLevel0 2 2 2 6" xfId="5857" xr:uid="{00000000-0005-0000-0000-0000E3160000}"/>
    <cellStyle name="SAPBEXHLevel0 2 2 3" xfId="5858" xr:uid="{00000000-0005-0000-0000-0000E4160000}"/>
    <cellStyle name="SAPBEXHLevel0 2 2 4" xfId="5859" xr:uid="{00000000-0005-0000-0000-0000E5160000}"/>
    <cellStyle name="SAPBEXHLevel0 2 2 5" xfId="5860" xr:uid="{00000000-0005-0000-0000-0000E6160000}"/>
    <cellStyle name="SAPBEXHLevel0 2 2 6" xfId="5861" xr:uid="{00000000-0005-0000-0000-0000E7160000}"/>
    <cellStyle name="SAPBEXHLevel0 2 3" xfId="5862" xr:uid="{00000000-0005-0000-0000-0000E8160000}"/>
    <cellStyle name="SAPBEXHLevel0 2 3 2" xfId="5863" xr:uid="{00000000-0005-0000-0000-0000E9160000}"/>
    <cellStyle name="SAPBEXHLevel0 2 3 2 2" xfId="5864" xr:uid="{00000000-0005-0000-0000-0000EA160000}"/>
    <cellStyle name="SAPBEXHLevel0 2 3 2 3" xfId="5865" xr:uid="{00000000-0005-0000-0000-0000EB160000}"/>
    <cellStyle name="SAPBEXHLevel0 2 3 3" xfId="5866" xr:uid="{00000000-0005-0000-0000-0000EC160000}"/>
    <cellStyle name="SAPBEXHLevel0 2 3 4" xfId="5867" xr:uid="{00000000-0005-0000-0000-0000ED160000}"/>
    <cellStyle name="SAPBEXHLevel0 2 3 5" xfId="5868" xr:uid="{00000000-0005-0000-0000-0000EE160000}"/>
    <cellStyle name="SAPBEXHLevel0 2 3 6" xfId="5869" xr:uid="{00000000-0005-0000-0000-0000EF160000}"/>
    <cellStyle name="SAPBEXHLevel0 2 4" xfId="5870" xr:uid="{00000000-0005-0000-0000-0000F0160000}"/>
    <cellStyle name="SAPBEXHLevel0 2 5" xfId="5871" xr:uid="{00000000-0005-0000-0000-0000F1160000}"/>
    <cellStyle name="SAPBEXHLevel0 2 6" xfId="5872" xr:uid="{00000000-0005-0000-0000-0000F2160000}"/>
    <cellStyle name="SAPBEXHLevel0 3" xfId="5873" xr:uid="{00000000-0005-0000-0000-0000F3160000}"/>
    <cellStyle name="SAPBEXHLevel0 3 2" xfId="5874" xr:uid="{00000000-0005-0000-0000-0000F4160000}"/>
    <cellStyle name="SAPBEXHLevel0 3 2 2" xfId="5875" xr:uid="{00000000-0005-0000-0000-0000F5160000}"/>
    <cellStyle name="SAPBEXHLevel0 3 2 2 2" xfId="5876" xr:uid="{00000000-0005-0000-0000-0000F6160000}"/>
    <cellStyle name="SAPBEXHLevel0 3 2 2 3" xfId="5877" xr:uid="{00000000-0005-0000-0000-0000F7160000}"/>
    <cellStyle name="SAPBEXHLevel0 3 2 3" xfId="5878" xr:uid="{00000000-0005-0000-0000-0000F8160000}"/>
    <cellStyle name="SAPBEXHLevel0 3 2 4" xfId="5879" xr:uid="{00000000-0005-0000-0000-0000F9160000}"/>
    <cellStyle name="SAPBEXHLevel0 3 2 5" xfId="5880" xr:uid="{00000000-0005-0000-0000-0000FA160000}"/>
    <cellStyle name="SAPBEXHLevel0 3 2 6" xfId="5881" xr:uid="{00000000-0005-0000-0000-0000FB160000}"/>
    <cellStyle name="SAPBEXHLevel0 3 3" xfId="5882" xr:uid="{00000000-0005-0000-0000-0000FC160000}"/>
    <cellStyle name="SAPBEXHLevel0 3 4" xfId="5883" xr:uid="{00000000-0005-0000-0000-0000FD160000}"/>
    <cellStyle name="SAPBEXHLevel0 3 5" xfId="5884" xr:uid="{00000000-0005-0000-0000-0000FE160000}"/>
    <cellStyle name="SAPBEXHLevel0 3 6" xfId="5885" xr:uid="{00000000-0005-0000-0000-0000FF160000}"/>
    <cellStyle name="SAPBEXHLevel0 4" xfId="5886" xr:uid="{00000000-0005-0000-0000-000000170000}"/>
    <cellStyle name="SAPBEXHLevel0 4 2" xfId="5887" xr:uid="{00000000-0005-0000-0000-000001170000}"/>
    <cellStyle name="SAPBEXHLevel0 4 2 2" xfId="5888" xr:uid="{00000000-0005-0000-0000-000002170000}"/>
    <cellStyle name="SAPBEXHLevel0 4 2 3" xfId="5889" xr:uid="{00000000-0005-0000-0000-000003170000}"/>
    <cellStyle name="SAPBEXHLevel0 4 3" xfId="5890" xr:uid="{00000000-0005-0000-0000-000004170000}"/>
    <cellStyle name="SAPBEXHLevel0 4 4" xfId="5891" xr:uid="{00000000-0005-0000-0000-000005170000}"/>
    <cellStyle name="SAPBEXHLevel0 4 5" xfId="5892" xr:uid="{00000000-0005-0000-0000-000006170000}"/>
    <cellStyle name="SAPBEXHLevel0 4 6" xfId="5893" xr:uid="{00000000-0005-0000-0000-000007170000}"/>
    <cellStyle name="SAPBEXHLevel0 5" xfId="5894" xr:uid="{00000000-0005-0000-0000-000008170000}"/>
    <cellStyle name="SAPBEXHLevel0 6" xfId="5895" xr:uid="{00000000-0005-0000-0000-000009170000}"/>
    <cellStyle name="SAPBEXHLevel0 7" xfId="5896" xr:uid="{00000000-0005-0000-0000-00000A170000}"/>
    <cellStyle name="SAPBEXHLevel0X" xfId="5897" xr:uid="{00000000-0005-0000-0000-00000B170000}"/>
    <cellStyle name="SAPBEXHLevel0X 2" xfId="5898" xr:uid="{00000000-0005-0000-0000-00000C170000}"/>
    <cellStyle name="SAPBEXHLevel0X 2 2" xfId="5899" xr:uid="{00000000-0005-0000-0000-00000D170000}"/>
    <cellStyle name="SAPBEXHLevel0X 2 2 2" xfId="5900" xr:uid="{00000000-0005-0000-0000-00000E170000}"/>
    <cellStyle name="SAPBEXHLevel0X 2 2 2 2" xfId="5901" xr:uid="{00000000-0005-0000-0000-00000F170000}"/>
    <cellStyle name="SAPBEXHLevel0X 2 2 2 2 2" xfId="5902" xr:uid="{00000000-0005-0000-0000-000010170000}"/>
    <cellStyle name="SAPBEXHLevel0X 2 2 2 2 3" xfId="5903" xr:uid="{00000000-0005-0000-0000-000011170000}"/>
    <cellStyle name="SAPBEXHLevel0X 2 2 2 3" xfId="5904" xr:uid="{00000000-0005-0000-0000-000012170000}"/>
    <cellStyle name="SAPBEXHLevel0X 2 2 2 4" xfId="5905" xr:uid="{00000000-0005-0000-0000-000013170000}"/>
    <cellStyle name="SAPBEXHLevel0X 2 2 2 5" xfId="5906" xr:uid="{00000000-0005-0000-0000-000014170000}"/>
    <cellStyle name="SAPBEXHLevel0X 2 2 2 6" xfId="5907" xr:uid="{00000000-0005-0000-0000-000015170000}"/>
    <cellStyle name="SAPBEXHLevel0X 2 2 3" xfId="5908" xr:uid="{00000000-0005-0000-0000-000016170000}"/>
    <cellStyle name="SAPBEXHLevel0X 2 2 4" xfId="5909" xr:uid="{00000000-0005-0000-0000-000017170000}"/>
    <cellStyle name="SAPBEXHLevel0X 2 2 5" xfId="5910" xr:uid="{00000000-0005-0000-0000-000018170000}"/>
    <cellStyle name="SAPBEXHLevel0X 2 2 6" xfId="5911" xr:uid="{00000000-0005-0000-0000-000019170000}"/>
    <cellStyle name="SAPBEXHLevel0X 2 3" xfId="5912" xr:uid="{00000000-0005-0000-0000-00001A170000}"/>
    <cellStyle name="SAPBEXHLevel0X 2 3 2" xfId="5913" xr:uid="{00000000-0005-0000-0000-00001B170000}"/>
    <cellStyle name="SAPBEXHLevel0X 2 3 2 2" xfId="5914" xr:uid="{00000000-0005-0000-0000-00001C170000}"/>
    <cellStyle name="SAPBEXHLevel0X 2 3 2 3" xfId="5915" xr:uid="{00000000-0005-0000-0000-00001D170000}"/>
    <cellStyle name="SAPBEXHLevel0X 2 3 3" xfId="5916" xr:uid="{00000000-0005-0000-0000-00001E170000}"/>
    <cellStyle name="SAPBEXHLevel0X 2 3 4" xfId="5917" xr:uid="{00000000-0005-0000-0000-00001F170000}"/>
    <cellStyle name="SAPBEXHLevel0X 2 3 5" xfId="5918" xr:uid="{00000000-0005-0000-0000-000020170000}"/>
    <cellStyle name="SAPBEXHLevel0X 2 3 6" xfId="5919" xr:uid="{00000000-0005-0000-0000-000021170000}"/>
    <cellStyle name="SAPBEXHLevel0X 2 4" xfId="5920" xr:uid="{00000000-0005-0000-0000-000022170000}"/>
    <cellStyle name="SAPBEXHLevel0X 2 5" xfId="5921" xr:uid="{00000000-0005-0000-0000-000023170000}"/>
    <cellStyle name="SAPBEXHLevel0X 2 6" xfId="5922" xr:uid="{00000000-0005-0000-0000-000024170000}"/>
    <cellStyle name="SAPBEXHLevel0X 3" xfId="5923" xr:uid="{00000000-0005-0000-0000-000025170000}"/>
    <cellStyle name="SAPBEXHLevel0X 3 2" xfId="5924" xr:uid="{00000000-0005-0000-0000-000026170000}"/>
    <cellStyle name="SAPBEXHLevel0X 3 2 2" xfId="5925" xr:uid="{00000000-0005-0000-0000-000027170000}"/>
    <cellStyle name="SAPBEXHLevel0X 3 2 2 2" xfId="5926" xr:uid="{00000000-0005-0000-0000-000028170000}"/>
    <cellStyle name="SAPBEXHLevel0X 3 2 2 3" xfId="5927" xr:uid="{00000000-0005-0000-0000-000029170000}"/>
    <cellStyle name="SAPBEXHLevel0X 3 2 3" xfId="5928" xr:uid="{00000000-0005-0000-0000-00002A170000}"/>
    <cellStyle name="SAPBEXHLevel0X 3 2 4" xfId="5929" xr:uid="{00000000-0005-0000-0000-00002B170000}"/>
    <cellStyle name="SAPBEXHLevel0X 3 2 5" xfId="5930" xr:uid="{00000000-0005-0000-0000-00002C170000}"/>
    <cellStyle name="SAPBEXHLevel0X 3 2 6" xfId="5931" xr:uid="{00000000-0005-0000-0000-00002D170000}"/>
    <cellStyle name="SAPBEXHLevel0X 3 3" xfId="5932" xr:uid="{00000000-0005-0000-0000-00002E170000}"/>
    <cellStyle name="SAPBEXHLevel0X 3 4" xfId="5933" xr:uid="{00000000-0005-0000-0000-00002F170000}"/>
    <cellStyle name="SAPBEXHLevel0X 3 5" xfId="5934" xr:uid="{00000000-0005-0000-0000-000030170000}"/>
    <cellStyle name="SAPBEXHLevel0X 3 6" xfId="5935" xr:uid="{00000000-0005-0000-0000-000031170000}"/>
    <cellStyle name="SAPBEXHLevel0X 4" xfId="5936" xr:uid="{00000000-0005-0000-0000-000032170000}"/>
    <cellStyle name="SAPBEXHLevel0X 4 2" xfId="5937" xr:uid="{00000000-0005-0000-0000-000033170000}"/>
    <cellStyle name="SAPBEXHLevel0X 4 2 2" xfId="5938" xr:uid="{00000000-0005-0000-0000-000034170000}"/>
    <cellStyle name="SAPBEXHLevel0X 4 2 3" xfId="5939" xr:uid="{00000000-0005-0000-0000-000035170000}"/>
    <cellStyle name="SAPBEXHLevel0X 4 3" xfId="5940" xr:uid="{00000000-0005-0000-0000-000036170000}"/>
    <cellStyle name="SAPBEXHLevel0X 4 4" xfId="5941" xr:uid="{00000000-0005-0000-0000-000037170000}"/>
    <cellStyle name="SAPBEXHLevel0X 4 5" xfId="5942" xr:uid="{00000000-0005-0000-0000-000038170000}"/>
    <cellStyle name="SAPBEXHLevel0X 4 6" xfId="5943" xr:uid="{00000000-0005-0000-0000-000039170000}"/>
    <cellStyle name="SAPBEXHLevel0X 5" xfId="5944" xr:uid="{00000000-0005-0000-0000-00003A170000}"/>
    <cellStyle name="SAPBEXHLevel0X 6" xfId="5945" xr:uid="{00000000-0005-0000-0000-00003B170000}"/>
    <cellStyle name="SAPBEXHLevel0X 7" xfId="5946" xr:uid="{00000000-0005-0000-0000-00003C170000}"/>
    <cellStyle name="SAPBEXHLevel1" xfId="5947" xr:uid="{00000000-0005-0000-0000-00003D170000}"/>
    <cellStyle name="SAPBEXHLevel1 2" xfId="5948" xr:uid="{00000000-0005-0000-0000-00003E170000}"/>
    <cellStyle name="SAPBEXHLevel1 2 2" xfId="5949" xr:uid="{00000000-0005-0000-0000-00003F170000}"/>
    <cellStyle name="SAPBEXHLevel1 2 2 2" xfId="5950" xr:uid="{00000000-0005-0000-0000-000040170000}"/>
    <cellStyle name="SAPBEXHLevel1 2 2 2 2" xfId="5951" xr:uid="{00000000-0005-0000-0000-000041170000}"/>
    <cellStyle name="SAPBEXHLevel1 2 2 2 2 2" xfId="5952" xr:uid="{00000000-0005-0000-0000-000042170000}"/>
    <cellStyle name="SAPBEXHLevel1 2 2 2 2 3" xfId="5953" xr:uid="{00000000-0005-0000-0000-000043170000}"/>
    <cellStyle name="SAPBEXHLevel1 2 2 2 3" xfId="5954" xr:uid="{00000000-0005-0000-0000-000044170000}"/>
    <cellStyle name="SAPBEXHLevel1 2 2 2 4" xfId="5955" xr:uid="{00000000-0005-0000-0000-000045170000}"/>
    <cellStyle name="SAPBEXHLevel1 2 2 2 5" xfId="5956" xr:uid="{00000000-0005-0000-0000-000046170000}"/>
    <cellStyle name="SAPBEXHLevel1 2 2 2 6" xfId="5957" xr:uid="{00000000-0005-0000-0000-000047170000}"/>
    <cellStyle name="SAPBEXHLevel1 2 2 3" xfId="5958" xr:uid="{00000000-0005-0000-0000-000048170000}"/>
    <cellStyle name="SAPBEXHLevel1 2 2 4" xfId="5959" xr:uid="{00000000-0005-0000-0000-000049170000}"/>
    <cellStyle name="SAPBEXHLevel1 2 2 5" xfId="5960" xr:uid="{00000000-0005-0000-0000-00004A170000}"/>
    <cellStyle name="SAPBEXHLevel1 2 2 6" xfId="5961" xr:uid="{00000000-0005-0000-0000-00004B170000}"/>
    <cellStyle name="SAPBEXHLevel1 2 3" xfId="5962" xr:uid="{00000000-0005-0000-0000-00004C170000}"/>
    <cellStyle name="SAPBEXHLevel1 2 3 2" xfId="5963" xr:uid="{00000000-0005-0000-0000-00004D170000}"/>
    <cellStyle name="SAPBEXHLevel1 2 3 2 2" xfId="5964" xr:uid="{00000000-0005-0000-0000-00004E170000}"/>
    <cellStyle name="SAPBEXHLevel1 2 3 2 3" xfId="5965" xr:uid="{00000000-0005-0000-0000-00004F170000}"/>
    <cellStyle name="SAPBEXHLevel1 2 3 3" xfId="5966" xr:uid="{00000000-0005-0000-0000-000050170000}"/>
    <cellStyle name="SAPBEXHLevel1 2 3 4" xfId="5967" xr:uid="{00000000-0005-0000-0000-000051170000}"/>
    <cellStyle name="SAPBEXHLevel1 2 3 5" xfId="5968" xr:uid="{00000000-0005-0000-0000-000052170000}"/>
    <cellStyle name="SAPBEXHLevel1 2 3 6" xfId="5969" xr:uid="{00000000-0005-0000-0000-000053170000}"/>
    <cellStyle name="SAPBEXHLevel1 2 4" xfId="5970" xr:uid="{00000000-0005-0000-0000-000054170000}"/>
    <cellStyle name="SAPBEXHLevel1 2 5" xfId="5971" xr:uid="{00000000-0005-0000-0000-000055170000}"/>
    <cellStyle name="SAPBEXHLevel1 2 6" xfId="5972" xr:uid="{00000000-0005-0000-0000-000056170000}"/>
    <cellStyle name="SAPBEXHLevel1 3" xfId="5973" xr:uid="{00000000-0005-0000-0000-000057170000}"/>
    <cellStyle name="SAPBEXHLevel1 3 2" xfId="5974" xr:uid="{00000000-0005-0000-0000-000058170000}"/>
    <cellStyle name="SAPBEXHLevel1 3 2 2" xfId="5975" xr:uid="{00000000-0005-0000-0000-000059170000}"/>
    <cellStyle name="SAPBEXHLevel1 3 2 2 2" xfId="5976" xr:uid="{00000000-0005-0000-0000-00005A170000}"/>
    <cellStyle name="SAPBEXHLevel1 3 2 2 3" xfId="5977" xr:uid="{00000000-0005-0000-0000-00005B170000}"/>
    <cellStyle name="SAPBEXHLevel1 3 2 3" xfId="5978" xr:uid="{00000000-0005-0000-0000-00005C170000}"/>
    <cellStyle name="SAPBEXHLevel1 3 2 4" xfId="5979" xr:uid="{00000000-0005-0000-0000-00005D170000}"/>
    <cellStyle name="SAPBEXHLevel1 3 2 5" xfId="5980" xr:uid="{00000000-0005-0000-0000-00005E170000}"/>
    <cellStyle name="SAPBEXHLevel1 3 2 6" xfId="5981" xr:uid="{00000000-0005-0000-0000-00005F170000}"/>
    <cellStyle name="SAPBEXHLevel1 3 3" xfId="5982" xr:uid="{00000000-0005-0000-0000-000060170000}"/>
    <cellStyle name="SAPBEXHLevel1 3 4" xfId="5983" xr:uid="{00000000-0005-0000-0000-000061170000}"/>
    <cellStyle name="SAPBEXHLevel1 3 5" xfId="5984" xr:uid="{00000000-0005-0000-0000-000062170000}"/>
    <cellStyle name="SAPBEXHLevel1 3 6" xfId="5985" xr:uid="{00000000-0005-0000-0000-000063170000}"/>
    <cellStyle name="SAPBEXHLevel1 4" xfId="5986" xr:uid="{00000000-0005-0000-0000-000064170000}"/>
    <cellStyle name="SAPBEXHLevel1 4 2" xfId="5987" xr:uid="{00000000-0005-0000-0000-000065170000}"/>
    <cellStyle name="SAPBEXHLevel1 4 2 2" xfId="5988" xr:uid="{00000000-0005-0000-0000-000066170000}"/>
    <cellStyle name="SAPBEXHLevel1 4 2 3" xfId="5989" xr:uid="{00000000-0005-0000-0000-000067170000}"/>
    <cellStyle name="SAPBEXHLevel1 4 3" xfId="5990" xr:uid="{00000000-0005-0000-0000-000068170000}"/>
    <cellStyle name="SAPBEXHLevel1 4 4" xfId="5991" xr:uid="{00000000-0005-0000-0000-000069170000}"/>
    <cellStyle name="SAPBEXHLevel1 4 5" xfId="5992" xr:uid="{00000000-0005-0000-0000-00006A170000}"/>
    <cellStyle name="SAPBEXHLevel1 4 6" xfId="5993" xr:uid="{00000000-0005-0000-0000-00006B170000}"/>
    <cellStyle name="SAPBEXHLevel1 5" xfId="5994" xr:uid="{00000000-0005-0000-0000-00006C170000}"/>
    <cellStyle name="SAPBEXHLevel1 6" xfId="5995" xr:uid="{00000000-0005-0000-0000-00006D170000}"/>
    <cellStyle name="SAPBEXHLevel1 7" xfId="5996" xr:uid="{00000000-0005-0000-0000-00006E170000}"/>
    <cellStyle name="SAPBEXHLevel1X" xfId="5997" xr:uid="{00000000-0005-0000-0000-00006F170000}"/>
    <cellStyle name="SAPBEXHLevel1X 2" xfId="5998" xr:uid="{00000000-0005-0000-0000-000070170000}"/>
    <cellStyle name="SAPBEXHLevel1X 2 2" xfId="5999" xr:uid="{00000000-0005-0000-0000-000071170000}"/>
    <cellStyle name="SAPBEXHLevel1X 2 2 2" xfId="6000" xr:uid="{00000000-0005-0000-0000-000072170000}"/>
    <cellStyle name="SAPBEXHLevel1X 2 2 2 2" xfId="6001" xr:uid="{00000000-0005-0000-0000-000073170000}"/>
    <cellStyle name="SAPBEXHLevel1X 2 2 2 2 2" xfId="6002" xr:uid="{00000000-0005-0000-0000-000074170000}"/>
    <cellStyle name="SAPBEXHLevel1X 2 2 2 2 3" xfId="6003" xr:uid="{00000000-0005-0000-0000-000075170000}"/>
    <cellStyle name="SAPBEXHLevel1X 2 2 2 3" xfId="6004" xr:uid="{00000000-0005-0000-0000-000076170000}"/>
    <cellStyle name="SAPBEXHLevel1X 2 2 2 4" xfId="6005" xr:uid="{00000000-0005-0000-0000-000077170000}"/>
    <cellStyle name="SAPBEXHLevel1X 2 2 2 5" xfId="6006" xr:uid="{00000000-0005-0000-0000-000078170000}"/>
    <cellStyle name="SAPBEXHLevel1X 2 2 2 6" xfId="6007" xr:uid="{00000000-0005-0000-0000-000079170000}"/>
    <cellStyle name="SAPBEXHLevel1X 2 2 3" xfId="6008" xr:uid="{00000000-0005-0000-0000-00007A170000}"/>
    <cellStyle name="SAPBEXHLevel1X 2 2 4" xfId="6009" xr:uid="{00000000-0005-0000-0000-00007B170000}"/>
    <cellStyle name="SAPBEXHLevel1X 2 2 5" xfId="6010" xr:uid="{00000000-0005-0000-0000-00007C170000}"/>
    <cellStyle name="SAPBEXHLevel1X 2 2 6" xfId="6011" xr:uid="{00000000-0005-0000-0000-00007D170000}"/>
    <cellStyle name="SAPBEXHLevel1X 2 3" xfId="6012" xr:uid="{00000000-0005-0000-0000-00007E170000}"/>
    <cellStyle name="SAPBEXHLevel1X 2 3 2" xfId="6013" xr:uid="{00000000-0005-0000-0000-00007F170000}"/>
    <cellStyle name="SAPBEXHLevel1X 2 3 2 2" xfId="6014" xr:uid="{00000000-0005-0000-0000-000080170000}"/>
    <cellStyle name="SAPBEXHLevel1X 2 3 2 3" xfId="6015" xr:uid="{00000000-0005-0000-0000-000081170000}"/>
    <cellStyle name="SAPBEXHLevel1X 2 3 3" xfId="6016" xr:uid="{00000000-0005-0000-0000-000082170000}"/>
    <cellStyle name="SAPBEXHLevel1X 2 3 4" xfId="6017" xr:uid="{00000000-0005-0000-0000-000083170000}"/>
    <cellStyle name="SAPBEXHLevel1X 2 3 5" xfId="6018" xr:uid="{00000000-0005-0000-0000-000084170000}"/>
    <cellStyle name="SAPBEXHLevel1X 2 3 6" xfId="6019" xr:uid="{00000000-0005-0000-0000-000085170000}"/>
    <cellStyle name="SAPBEXHLevel1X 2 4" xfId="6020" xr:uid="{00000000-0005-0000-0000-000086170000}"/>
    <cellStyle name="SAPBEXHLevel1X 2 5" xfId="6021" xr:uid="{00000000-0005-0000-0000-000087170000}"/>
    <cellStyle name="SAPBEXHLevel1X 2 6" xfId="6022" xr:uid="{00000000-0005-0000-0000-000088170000}"/>
    <cellStyle name="SAPBEXHLevel1X 3" xfId="6023" xr:uid="{00000000-0005-0000-0000-000089170000}"/>
    <cellStyle name="SAPBEXHLevel1X 3 2" xfId="6024" xr:uid="{00000000-0005-0000-0000-00008A170000}"/>
    <cellStyle name="SAPBEXHLevel1X 3 2 2" xfId="6025" xr:uid="{00000000-0005-0000-0000-00008B170000}"/>
    <cellStyle name="SAPBEXHLevel1X 3 2 2 2" xfId="6026" xr:uid="{00000000-0005-0000-0000-00008C170000}"/>
    <cellStyle name="SAPBEXHLevel1X 3 2 2 3" xfId="6027" xr:uid="{00000000-0005-0000-0000-00008D170000}"/>
    <cellStyle name="SAPBEXHLevel1X 3 2 3" xfId="6028" xr:uid="{00000000-0005-0000-0000-00008E170000}"/>
    <cellStyle name="SAPBEXHLevel1X 3 2 4" xfId="6029" xr:uid="{00000000-0005-0000-0000-00008F170000}"/>
    <cellStyle name="SAPBEXHLevel1X 3 2 5" xfId="6030" xr:uid="{00000000-0005-0000-0000-000090170000}"/>
    <cellStyle name="SAPBEXHLevel1X 3 2 6" xfId="6031" xr:uid="{00000000-0005-0000-0000-000091170000}"/>
    <cellStyle name="SAPBEXHLevel1X 3 3" xfId="6032" xr:uid="{00000000-0005-0000-0000-000092170000}"/>
    <cellStyle name="SAPBEXHLevel1X 3 4" xfId="6033" xr:uid="{00000000-0005-0000-0000-000093170000}"/>
    <cellStyle name="SAPBEXHLevel1X 3 5" xfId="6034" xr:uid="{00000000-0005-0000-0000-000094170000}"/>
    <cellStyle name="SAPBEXHLevel1X 3 6" xfId="6035" xr:uid="{00000000-0005-0000-0000-000095170000}"/>
    <cellStyle name="SAPBEXHLevel1X 4" xfId="6036" xr:uid="{00000000-0005-0000-0000-000096170000}"/>
    <cellStyle name="SAPBEXHLevel1X 4 2" xfId="6037" xr:uid="{00000000-0005-0000-0000-000097170000}"/>
    <cellStyle name="SAPBEXHLevel1X 4 2 2" xfId="6038" xr:uid="{00000000-0005-0000-0000-000098170000}"/>
    <cellStyle name="SAPBEXHLevel1X 4 2 3" xfId="6039" xr:uid="{00000000-0005-0000-0000-000099170000}"/>
    <cellStyle name="SAPBEXHLevel1X 4 3" xfId="6040" xr:uid="{00000000-0005-0000-0000-00009A170000}"/>
    <cellStyle name="SAPBEXHLevel1X 4 4" xfId="6041" xr:uid="{00000000-0005-0000-0000-00009B170000}"/>
    <cellStyle name="SAPBEXHLevel1X 4 5" xfId="6042" xr:uid="{00000000-0005-0000-0000-00009C170000}"/>
    <cellStyle name="SAPBEXHLevel1X 4 6" xfId="6043" xr:uid="{00000000-0005-0000-0000-00009D170000}"/>
    <cellStyle name="SAPBEXHLevel1X 5" xfId="6044" xr:uid="{00000000-0005-0000-0000-00009E170000}"/>
    <cellStyle name="SAPBEXHLevel1X 6" xfId="6045" xr:uid="{00000000-0005-0000-0000-00009F170000}"/>
    <cellStyle name="SAPBEXHLevel1X 7" xfId="6046" xr:uid="{00000000-0005-0000-0000-0000A0170000}"/>
    <cellStyle name="SAPBEXHLevel2" xfId="6047" xr:uid="{00000000-0005-0000-0000-0000A1170000}"/>
    <cellStyle name="SAPBEXHLevel2 2" xfId="6048" xr:uid="{00000000-0005-0000-0000-0000A2170000}"/>
    <cellStyle name="SAPBEXHLevel2 2 2" xfId="6049" xr:uid="{00000000-0005-0000-0000-0000A3170000}"/>
    <cellStyle name="SAPBEXHLevel2 2 2 2" xfId="6050" xr:uid="{00000000-0005-0000-0000-0000A4170000}"/>
    <cellStyle name="SAPBEXHLevel2 2 2 2 2" xfId="6051" xr:uid="{00000000-0005-0000-0000-0000A5170000}"/>
    <cellStyle name="SAPBEXHLevel2 2 2 2 2 2" xfId="6052" xr:uid="{00000000-0005-0000-0000-0000A6170000}"/>
    <cellStyle name="SAPBEXHLevel2 2 2 2 2 3" xfId="6053" xr:uid="{00000000-0005-0000-0000-0000A7170000}"/>
    <cellStyle name="SAPBEXHLevel2 2 2 2 3" xfId="6054" xr:uid="{00000000-0005-0000-0000-0000A8170000}"/>
    <cellStyle name="SAPBEXHLevel2 2 2 2 4" xfId="6055" xr:uid="{00000000-0005-0000-0000-0000A9170000}"/>
    <cellStyle name="SAPBEXHLevel2 2 2 2 5" xfId="6056" xr:uid="{00000000-0005-0000-0000-0000AA170000}"/>
    <cellStyle name="SAPBEXHLevel2 2 2 2 6" xfId="6057" xr:uid="{00000000-0005-0000-0000-0000AB170000}"/>
    <cellStyle name="SAPBEXHLevel2 2 2 3" xfId="6058" xr:uid="{00000000-0005-0000-0000-0000AC170000}"/>
    <cellStyle name="SAPBEXHLevel2 2 2 4" xfId="6059" xr:uid="{00000000-0005-0000-0000-0000AD170000}"/>
    <cellStyle name="SAPBEXHLevel2 2 2 5" xfId="6060" xr:uid="{00000000-0005-0000-0000-0000AE170000}"/>
    <cellStyle name="SAPBEXHLevel2 2 2 6" xfId="6061" xr:uid="{00000000-0005-0000-0000-0000AF170000}"/>
    <cellStyle name="SAPBEXHLevel2 2 3" xfId="6062" xr:uid="{00000000-0005-0000-0000-0000B0170000}"/>
    <cellStyle name="SAPBEXHLevel2 2 3 2" xfId="6063" xr:uid="{00000000-0005-0000-0000-0000B1170000}"/>
    <cellStyle name="SAPBEXHLevel2 2 3 2 2" xfId="6064" xr:uid="{00000000-0005-0000-0000-0000B2170000}"/>
    <cellStyle name="SAPBEXHLevel2 2 3 2 3" xfId="6065" xr:uid="{00000000-0005-0000-0000-0000B3170000}"/>
    <cellStyle name="SAPBEXHLevel2 2 3 3" xfId="6066" xr:uid="{00000000-0005-0000-0000-0000B4170000}"/>
    <cellStyle name="SAPBEXHLevel2 2 3 4" xfId="6067" xr:uid="{00000000-0005-0000-0000-0000B5170000}"/>
    <cellStyle name="SAPBEXHLevel2 2 3 5" xfId="6068" xr:uid="{00000000-0005-0000-0000-0000B6170000}"/>
    <cellStyle name="SAPBEXHLevel2 2 3 6" xfId="6069" xr:uid="{00000000-0005-0000-0000-0000B7170000}"/>
    <cellStyle name="SAPBEXHLevel2 2 4" xfId="6070" xr:uid="{00000000-0005-0000-0000-0000B8170000}"/>
    <cellStyle name="SAPBEXHLevel2 2 5" xfId="6071" xr:uid="{00000000-0005-0000-0000-0000B9170000}"/>
    <cellStyle name="SAPBEXHLevel2 2 6" xfId="6072" xr:uid="{00000000-0005-0000-0000-0000BA170000}"/>
    <cellStyle name="SAPBEXHLevel2 3" xfId="6073" xr:uid="{00000000-0005-0000-0000-0000BB170000}"/>
    <cellStyle name="SAPBEXHLevel2 3 2" xfId="6074" xr:uid="{00000000-0005-0000-0000-0000BC170000}"/>
    <cellStyle name="SAPBEXHLevel2 3 2 2" xfId="6075" xr:uid="{00000000-0005-0000-0000-0000BD170000}"/>
    <cellStyle name="SAPBEXHLevel2 3 2 2 2" xfId="6076" xr:uid="{00000000-0005-0000-0000-0000BE170000}"/>
    <cellStyle name="SAPBEXHLevel2 3 2 2 3" xfId="6077" xr:uid="{00000000-0005-0000-0000-0000BF170000}"/>
    <cellStyle name="SAPBEXHLevel2 3 2 3" xfId="6078" xr:uid="{00000000-0005-0000-0000-0000C0170000}"/>
    <cellStyle name="SAPBEXHLevel2 3 2 4" xfId="6079" xr:uid="{00000000-0005-0000-0000-0000C1170000}"/>
    <cellStyle name="SAPBEXHLevel2 3 2 5" xfId="6080" xr:uid="{00000000-0005-0000-0000-0000C2170000}"/>
    <cellStyle name="SAPBEXHLevel2 3 2 6" xfId="6081" xr:uid="{00000000-0005-0000-0000-0000C3170000}"/>
    <cellStyle name="SAPBEXHLevel2 3 3" xfId="6082" xr:uid="{00000000-0005-0000-0000-0000C4170000}"/>
    <cellStyle name="SAPBEXHLevel2 3 4" xfId="6083" xr:uid="{00000000-0005-0000-0000-0000C5170000}"/>
    <cellStyle name="SAPBEXHLevel2 3 5" xfId="6084" xr:uid="{00000000-0005-0000-0000-0000C6170000}"/>
    <cellStyle name="SAPBEXHLevel2 3 6" xfId="6085" xr:uid="{00000000-0005-0000-0000-0000C7170000}"/>
    <cellStyle name="SAPBEXHLevel2 4" xfId="6086" xr:uid="{00000000-0005-0000-0000-0000C8170000}"/>
    <cellStyle name="SAPBEXHLevel2 4 2" xfId="6087" xr:uid="{00000000-0005-0000-0000-0000C9170000}"/>
    <cellStyle name="SAPBEXHLevel2 4 2 2" xfId="6088" xr:uid="{00000000-0005-0000-0000-0000CA170000}"/>
    <cellStyle name="SAPBEXHLevel2 4 2 3" xfId="6089" xr:uid="{00000000-0005-0000-0000-0000CB170000}"/>
    <cellStyle name="SAPBEXHLevel2 4 3" xfId="6090" xr:uid="{00000000-0005-0000-0000-0000CC170000}"/>
    <cellStyle name="SAPBEXHLevel2 4 4" xfId="6091" xr:uid="{00000000-0005-0000-0000-0000CD170000}"/>
    <cellStyle name="SAPBEXHLevel2 4 5" xfId="6092" xr:uid="{00000000-0005-0000-0000-0000CE170000}"/>
    <cellStyle name="SAPBEXHLevel2 4 6" xfId="6093" xr:uid="{00000000-0005-0000-0000-0000CF170000}"/>
    <cellStyle name="SAPBEXHLevel2 5" xfId="6094" xr:uid="{00000000-0005-0000-0000-0000D0170000}"/>
    <cellStyle name="SAPBEXHLevel2 6" xfId="6095" xr:uid="{00000000-0005-0000-0000-0000D1170000}"/>
    <cellStyle name="SAPBEXHLevel2 7" xfId="6096" xr:uid="{00000000-0005-0000-0000-0000D2170000}"/>
    <cellStyle name="SAPBEXHLevel2X" xfId="6097" xr:uid="{00000000-0005-0000-0000-0000D3170000}"/>
    <cellStyle name="SAPBEXHLevel2X 2" xfId="6098" xr:uid="{00000000-0005-0000-0000-0000D4170000}"/>
    <cellStyle name="SAPBEXHLevel2X 2 2" xfId="6099" xr:uid="{00000000-0005-0000-0000-0000D5170000}"/>
    <cellStyle name="SAPBEXHLevel2X 2 2 2" xfId="6100" xr:uid="{00000000-0005-0000-0000-0000D6170000}"/>
    <cellStyle name="SAPBEXHLevel2X 2 2 2 2" xfId="6101" xr:uid="{00000000-0005-0000-0000-0000D7170000}"/>
    <cellStyle name="SAPBEXHLevel2X 2 2 2 2 2" xfId="6102" xr:uid="{00000000-0005-0000-0000-0000D8170000}"/>
    <cellStyle name="SAPBEXHLevel2X 2 2 2 2 3" xfId="6103" xr:uid="{00000000-0005-0000-0000-0000D9170000}"/>
    <cellStyle name="SAPBEXHLevel2X 2 2 2 3" xfId="6104" xr:uid="{00000000-0005-0000-0000-0000DA170000}"/>
    <cellStyle name="SAPBEXHLevel2X 2 2 2 4" xfId="6105" xr:uid="{00000000-0005-0000-0000-0000DB170000}"/>
    <cellStyle name="SAPBEXHLevel2X 2 2 2 5" xfId="6106" xr:uid="{00000000-0005-0000-0000-0000DC170000}"/>
    <cellStyle name="SAPBEXHLevel2X 2 2 2 6" xfId="6107" xr:uid="{00000000-0005-0000-0000-0000DD170000}"/>
    <cellStyle name="SAPBEXHLevel2X 2 2 3" xfId="6108" xr:uid="{00000000-0005-0000-0000-0000DE170000}"/>
    <cellStyle name="SAPBEXHLevel2X 2 2 4" xfId="6109" xr:uid="{00000000-0005-0000-0000-0000DF170000}"/>
    <cellStyle name="SAPBEXHLevel2X 2 2 5" xfId="6110" xr:uid="{00000000-0005-0000-0000-0000E0170000}"/>
    <cellStyle name="SAPBEXHLevel2X 2 2 6" xfId="6111" xr:uid="{00000000-0005-0000-0000-0000E1170000}"/>
    <cellStyle name="SAPBEXHLevel2X 2 3" xfId="6112" xr:uid="{00000000-0005-0000-0000-0000E2170000}"/>
    <cellStyle name="SAPBEXHLevel2X 2 3 2" xfId="6113" xr:uid="{00000000-0005-0000-0000-0000E3170000}"/>
    <cellStyle name="SAPBEXHLevel2X 2 3 2 2" xfId="6114" xr:uid="{00000000-0005-0000-0000-0000E4170000}"/>
    <cellStyle name="SAPBEXHLevel2X 2 3 2 3" xfId="6115" xr:uid="{00000000-0005-0000-0000-0000E5170000}"/>
    <cellStyle name="SAPBEXHLevel2X 2 3 3" xfId="6116" xr:uid="{00000000-0005-0000-0000-0000E6170000}"/>
    <cellStyle name="SAPBEXHLevel2X 2 3 4" xfId="6117" xr:uid="{00000000-0005-0000-0000-0000E7170000}"/>
    <cellStyle name="SAPBEXHLevel2X 2 3 5" xfId="6118" xr:uid="{00000000-0005-0000-0000-0000E8170000}"/>
    <cellStyle name="SAPBEXHLevel2X 2 3 6" xfId="6119" xr:uid="{00000000-0005-0000-0000-0000E9170000}"/>
    <cellStyle name="SAPBEXHLevel2X 2 4" xfId="6120" xr:uid="{00000000-0005-0000-0000-0000EA170000}"/>
    <cellStyle name="SAPBEXHLevel2X 2 5" xfId="6121" xr:uid="{00000000-0005-0000-0000-0000EB170000}"/>
    <cellStyle name="SAPBEXHLevel2X 2 6" xfId="6122" xr:uid="{00000000-0005-0000-0000-0000EC170000}"/>
    <cellStyle name="SAPBEXHLevel2X 3" xfId="6123" xr:uid="{00000000-0005-0000-0000-0000ED170000}"/>
    <cellStyle name="SAPBEXHLevel2X 3 2" xfId="6124" xr:uid="{00000000-0005-0000-0000-0000EE170000}"/>
    <cellStyle name="SAPBEXHLevel2X 3 2 2" xfId="6125" xr:uid="{00000000-0005-0000-0000-0000EF170000}"/>
    <cellStyle name="SAPBEXHLevel2X 3 2 2 2" xfId="6126" xr:uid="{00000000-0005-0000-0000-0000F0170000}"/>
    <cellStyle name="SAPBEXHLevel2X 3 2 2 3" xfId="6127" xr:uid="{00000000-0005-0000-0000-0000F1170000}"/>
    <cellStyle name="SAPBEXHLevel2X 3 2 3" xfId="6128" xr:uid="{00000000-0005-0000-0000-0000F2170000}"/>
    <cellStyle name="SAPBEXHLevel2X 3 2 4" xfId="6129" xr:uid="{00000000-0005-0000-0000-0000F3170000}"/>
    <cellStyle name="SAPBEXHLevel2X 3 2 5" xfId="6130" xr:uid="{00000000-0005-0000-0000-0000F4170000}"/>
    <cellStyle name="SAPBEXHLevel2X 3 2 6" xfId="6131" xr:uid="{00000000-0005-0000-0000-0000F5170000}"/>
    <cellStyle name="SAPBEXHLevel2X 3 3" xfId="6132" xr:uid="{00000000-0005-0000-0000-0000F6170000}"/>
    <cellStyle name="SAPBEXHLevel2X 3 4" xfId="6133" xr:uid="{00000000-0005-0000-0000-0000F7170000}"/>
    <cellStyle name="SAPBEXHLevel2X 3 5" xfId="6134" xr:uid="{00000000-0005-0000-0000-0000F8170000}"/>
    <cellStyle name="SAPBEXHLevel2X 3 6" xfId="6135" xr:uid="{00000000-0005-0000-0000-0000F9170000}"/>
    <cellStyle name="SAPBEXHLevel2X 4" xfId="6136" xr:uid="{00000000-0005-0000-0000-0000FA170000}"/>
    <cellStyle name="SAPBEXHLevel2X 4 2" xfId="6137" xr:uid="{00000000-0005-0000-0000-0000FB170000}"/>
    <cellStyle name="SAPBEXHLevel2X 4 2 2" xfId="6138" xr:uid="{00000000-0005-0000-0000-0000FC170000}"/>
    <cellStyle name="SAPBEXHLevel2X 4 2 3" xfId="6139" xr:uid="{00000000-0005-0000-0000-0000FD170000}"/>
    <cellStyle name="SAPBEXHLevel2X 4 3" xfId="6140" xr:uid="{00000000-0005-0000-0000-0000FE170000}"/>
    <cellStyle name="SAPBEXHLevel2X 4 4" xfId="6141" xr:uid="{00000000-0005-0000-0000-0000FF170000}"/>
    <cellStyle name="SAPBEXHLevel2X 4 5" xfId="6142" xr:uid="{00000000-0005-0000-0000-000000180000}"/>
    <cellStyle name="SAPBEXHLevel2X 4 6" xfId="6143" xr:uid="{00000000-0005-0000-0000-000001180000}"/>
    <cellStyle name="SAPBEXHLevel2X 5" xfId="6144" xr:uid="{00000000-0005-0000-0000-000002180000}"/>
    <cellStyle name="SAPBEXHLevel2X 6" xfId="6145" xr:uid="{00000000-0005-0000-0000-000003180000}"/>
    <cellStyle name="SAPBEXHLevel2X 7" xfId="6146" xr:uid="{00000000-0005-0000-0000-000004180000}"/>
    <cellStyle name="SAPBEXHLevel3" xfId="6147" xr:uid="{00000000-0005-0000-0000-000005180000}"/>
    <cellStyle name="SAPBEXHLevel3 2" xfId="6148" xr:uid="{00000000-0005-0000-0000-000006180000}"/>
    <cellStyle name="SAPBEXHLevel3 2 2" xfId="6149" xr:uid="{00000000-0005-0000-0000-000007180000}"/>
    <cellStyle name="SAPBEXHLevel3 2 2 2" xfId="6150" xr:uid="{00000000-0005-0000-0000-000008180000}"/>
    <cellStyle name="SAPBEXHLevel3 2 2 2 2" xfId="6151" xr:uid="{00000000-0005-0000-0000-000009180000}"/>
    <cellStyle name="SAPBEXHLevel3 2 2 2 2 2" xfId="6152" xr:uid="{00000000-0005-0000-0000-00000A180000}"/>
    <cellStyle name="SAPBEXHLevel3 2 2 2 2 3" xfId="6153" xr:uid="{00000000-0005-0000-0000-00000B180000}"/>
    <cellStyle name="SAPBEXHLevel3 2 2 2 3" xfId="6154" xr:uid="{00000000-0005-0000-0000-00000C180000}"/>
    <cellStyle name="SAPBEXHLevel3 2 2 2 4" xfId="6155" xr:uid="{00000000-0005-0000-0000-00000D180000}"/>
    <cellStyle name="SAPBEXHLevel3 2 2 2 5" xfId="6156" xr:uid="{00000000-0005-0000-0000-00000E180000}"/>
    <cellStyle name="SAPBEXHLevel3 2 2 2 6" xfId="6157" xr:uid="{00000000-0005-0000-0000-00000F180000}"/>
    <cellStyle name="SAPBEXHLevel3 2 2 3" xfId="6158" xr:uid="{00000000-0005-0000-0000-000010180000}"/>
    <cellStyle name="SAPBEXHLevel3 2 2 4" xfId="6159" xr:uid="{00000000-0005-0000-0000-000011180000}"/>
    <cellStyle name="SAPBEXHLevel3 2 2 5" xfId="6160" xr:uid="{00000000-0005-0000-0000-000012180000}"/>
    <cellStyle name="SAPBEXHLevel3 2 2 6" xfId="6161" xr:uid="{00000000-0005-0000-0000-000013180000}"/>
    <cellStyle name="SAPBEXHLevel3 2 3" xfId="6162" xr:uid="{00000000-0005-0000-0000-000014180000}"/>
    <cellStyle name="SAPBEXHLevel3 2 3 2" xfId="6163" xr:uid="{00000000-0005-0000-0000-000015180000}"/>
    <cellStyle name="SAPBEXHLevel3 2 3 2 2" xfId="6164" xr:uid="{00000000-0005-0000-0000-000016180000}"/>
    <cellStyle name="SAPBEXHLevel3 2 3 2 3" xfId="6165" xr:uid="{00000000-0005-0000-0000-000017180000}"/>
    <cellStyle name="SAPBEXHLevel3 2 3 3" xfId="6166" xr:uid="{00000000-0005-0000-0000-000018180000}"/>
    <cellStyle name="SAPBEXHLevel3 2 3 4" xfId="6167" xr:uid="{00000000-0005-0000-0000-000019180000}"/>
    <cellStyle name="SAPBEXHLevel3 2 3 5" xfId="6168" xr:uid="{00000000-0005-0000-0000-00001A180000}"/>
    <cellStyle name="SAPBEXHLevel3 2 3 6" xfId="6169" xr:uid="{00000000-0005-0000-0000-00001B180000}"/>
    <cellStyle name="SAPBEXHLevel3 2 4" xfId="6170" xr:uid="{00000000-0005-0000-0000-00001C180000}"/>
    <cellStyle name="SAPBEXHLevel3 2 5" xfId="6171" xr:uid="{00000000-0005-0000-0000-00001D180000}"/>
    <cellStyle name="SAPBEXHLevel3 2 6" xfId="6172" xr:uid="{00000000-0005-0000-0000-00001E180000}"/>
    <cellStyle name="SAPBEXHLevel3 3" xfId="6173" xr:uid="{00000000-0005-0000-0000-00001F180000}"/>
    <cellStyle name="SAPBEXHLevel3 3 2" xfId="6174" xr:uid="{00000000-0005-0000-0000-000020180000}"/>
    <cellStyle name="SAPBEXHLevel3 3 2 2" xfId="6175" xr:uid="{00000000-0005-0000-0000-000021180000}"/>
    <cellStyle name="SAPBEXHLevel3 3 2 2 2" xfId="6176" xr:uid="{00000000-0005-0000-0000-000022180000}"/>
    <cellStyle name="SAPBEXHLevel3 3 2 2 3" xfId="6177" xr:uid="{00000000-0005-0000-0000-000023180000}"/>
    <cellStyle name="SAPBEXHLevel3 3 2 3" xfId="6178" xr:uid="{00000000-0005-0000-0000-000024180000}"/>
    <cellStyle name="SAPBEXHLevel3 3 2 4" xfId="6179" xr:uid="{00000000-0005-0000-0000-000025180000}"/>
    <cellStyle name="SAPBEXHLevel3 3 2 5" xfId="6180" xr:uid="{00000000-0005-0000-0000-000026180000}"/>
    <cellStyle name="SAPBEXHLevel3 3 2 6" xfId="6181" xr:uid="{00000000-0005-0000-0000-000027180000}"/>
    <cellStyle name="SAPBEXHLevel3 3 3" xfId="6182" xr:uid="{00000000-0005-0000-0000-000028180000}"/>
    <cellStyle name="SAPBEXHLevel3 3 4" xfId="6183" xr:uid="{00000000-0005-0000-0000-000029180000}"/>
    <cellStyle name="SAPBEXHLevel3 3 5" xfId="6184" xr:uid="{00000000-0005-0000-0000-00002A180000}"/>
    <cellStyle name="SAPBEXHLevel3 3 6" xfId="6185" xr:uid="{00000000-0005-0000-0000-00002B180000}"/>
    <cellStyle name="SAPBEXHLevel3 4" xfId="6186" xr:uid="{00000000-0005-0000-0000-00002C180000}"/>
    <cellStyle name="SAPBEXHLevel3 4 2" xfId="6187" xr:uid="{00000000-0005-0000-0000-00002D180000}"/>
    <cellStyle name="SAPBEXHLevel3 4 2 2" xfId="6188" xr:uid="{00000000-0005-0000-0000-00002E180000}"/>
    <cellStyle name="SAPBEXHLevel3 4 2 3" xfId="6189" xr:uid="{00000000-0005-0000-0000-00002F180000}"/>
    <cellStyle name="SAPBEXHLevel3 4 3" xfId="6190" xr:uid="{00000000-0005-0000-0000-000030180000}"/>
    <cellStyle name="SAPBEXHLevel3 4 4" xfId="6191" xr:uid="{00000000-0005-0000-0000-000031180000}"/>
    <cellStyle name="SAPBEXHLevel3 4 5" xfId="6192" xr:uid="{00000000-0005-0000-0000-000032180000}"/>
    <cellStyle name="SAPBEXHLevel3 4 6" xfId="6193" xr:uid="{00000000-0005-0000-0000-000033180000}"/>
    <cellStyle name="SAPBEXHLevel3 5" xfId="6194" xr:uid="{00000000-0005-0000-0000-000034180000}"/>
    <cellStyle name="SAPBEXHLevel3 6" xfId="6195" xr:uid="{00000000-0005-0000-0000-000035180000}"/>
    <cellStyle name="SAPBEXHLevel3 7" xfId="6196" xr:uid="{00000000-0005-0000-0000-000036180000}"/>
    <cellStyle name="SAPBEXHLevel3X" xfId="6197" xr:uid="{00000000-0005-0000-0000-000037180000}"/>
    <cellStyle name="SAPBEXHLevel3X 2" xfId="6198" xr:uid="{00000000-0005-0000-0000-000038180000}"/>
    <cellStyle name="SAPBEXHLevel3X 2 2" xfId="6199" xr:uid="{00000000-0005-0000-0000-000039180000}"/>
    <cellStyle name="SAPBEXHLevel3X 2 2 2" xfId="6200" xr:uid="{00000000-0005-0000-0000-00003A180000}"/>
    <cellStyle name="SAPBEXHLevel3X 2 2 2 2" xfId="6201" xr:uid="{00000000-0005-0000-0000-00003B180000}"/>
    <cellStyle name="SAPBEXHLevel3X 2 2 2 2 2" xfId="6202" xr:uid="{00000000-0005-0000-0000-00003C180000}"/>
    <cellStyle name="SAPBEXHLevel3X 2 2 2 2 3" xfId="6203" xr:uid="{00000000-0005-0000-0000-00003D180000}"/>
    <cellStyle name="SAPBEXHLevel3X 2 2 2 3" xfId="6204" xr:uid="{00000000-0005-0000-0000-00003E180000}"/>
    <cellStyle name="SAPBEXHLevel3X 2 2 2 4" xfId="6205" xr:uid="{00000000-0005-0000-0000-00003F180000}"/>
    <cellStyle name="SAPBEXHLevel3X 2 2 2 5" xfId="6206" xr:uid="{00000000-0005-0000-0000-000040180000}"/>
    <cellStyle name="SAPBEXHLevel3X 2 2 2 6" xfId="6207" xr:uid="{00000000-0005-0000-0000-000041180000}"/>
    <cellStyle name="SAPBEXHLevel3X 2 2 3" xfId="6208" xr:uid="{00000000-0005-0000-0000-000042180000}"/>
    <cellStyle name="SAPBEXHLevel3X 2 2 4" xfId="6209" xr:uid="{00000000-0005-0000-0000-000043180000}"/>
    <cellStyle name="SAPBEXHLevel3X 2 2 5" xfId="6210" xr:uid="{00000000-0005-0000-0000-000044180000}"/>
    <cellStyle name="SAPBEXHLevel3X 2 2 6" xfId="6211" xr:uid="{00000000-0005-0000-0000-000045180000}"/>
    <cellStyle name="SAPBEXHLevel3X 2 3" xfId="6212" xr:uid="{00000000-0005-0000-0000-000046180000}"/>
    <cellStyle name="SAPBEXHLevel3X 2 3 2" xfId="6213" xr:uid="{00000000-0005-0000-0000-000047180000}"/>
    <cellStyle name="SAPBEXHLevel3X 2 3 2 2" xfId="6214" xr:uid="{00000000-0005-0000-0000-000048180000}"/>
    <cellStyle name="SAPBEXHLevel3X 2 3 2 3" xfId="6215" xr:uid="{00000000-0005-0000-0000-000049180000}"/>
    <cellStyle name="SAPBEXHLevel3X 2 3 3" xfId="6216" xr:uid="{00000000-0005-0000-0000-00004A180000}"/>
    <cellStyle name="SAPBEXHLevel3X 2 3 4" xfId="6217" xr:uid="{00000000-0005-0000-0000-00004B180000}"/>
    <cellStyle name="SAPBEXHLevel3X 2 3 5" xfId="6218" xr:uid="{00000000-0005-0000-0000-00004C180000}"/>
    <cellStyle name="SAPBEXHLevel3X 2 3 6" xfId="6219" xr:uid="{00000000-0005-0000-0000-00004D180000}"/>
    <cellStyle name="SAPBEXHLevel3X 2 4" xfId="6220" xr:uid="{00000000-0005-0000-0000-00004E180000}"/>
    <cellStyle name="SAPBEXHLevel3X 2 5" xfId="6221" xr:uid="{00000000-0005-0000-0000-00004F180000}"/>
    <cellStyle name="SAPBEXHLevel3X 2 6" xfId="6222" xr:uid="{00000000-0005-0000-0000-000050180000}"/>
    <cellStyle name="SAPBEXHLevel3X 3" xfId="6223" xr:uid="{00000000-0005-0000-0000-000051180000}"/>
    <cellStyle name="SAPBEXHLevel3X 3 2" xfId="6224" xr:uid="{00000000-0005-0000-0000-000052180000}"/>
    <cellStyle name="SAPBEXHLevel3X 3 2 2" xfId="6225" xr:uid="{00000000-0005-0000-0000-000053180000}"/>
    <cellStyle name="SAPBEXHLevel3X 3 2 2 2" xfId="6226" xr:uid="{00000000-0005-0000-0000-000054180000}"/>
    <cellStyle name="SAPBEXHLevel3X 3 2 2 3" xfId="6227" xr:uid="{00000000-0005-0000-0000-000055180000}"/>
    <cellStyle name="SAPBEXHLevel3X 3 2 3" xfId="6228" xr:uid="{00000000-0005-0000-0000-000056180000}"/>
    <cellStyle name="SAPBEXHLevel3X 3 2 4" xfId="6229" xr:uid="{00000000-0005-0000-0000-000057180000}"/>
    <cellStyle name="SAPBEXHLevel3X 3 2 5" xfId="6230" xr:uid="{00000000-0005-0000-0000-000058180000}"/>
    <cellStyle name="SAPBEXHLevel3X 3 2 6" xfId="6231" xr:uid="{00000000-0005-0000-0000-000059180000}"/>
    <cellStyle name="SAPBEXHLevel3X 3 3" xfId="6232" xr:uid="{00000000-0005-0000-0000-00005A180000}"/>
    <cellStyle name="SAPBEXHLevel3X 3 4" xfId="6233" xr:uid="{00000000-0005-0000-0000-00005B180000}"/>
    <cellStyle name="SAPBEXHLevel3X 3 5" xfId="6234" xr:uid="{00000000-0005-0000-0000-00005C180000}"/>
    <cellStyle name="SAPBEXHLevel3X 3 6" xfId="6235" xr:uid="{00000000-0005-0000-0000-00005D180000}"/>
    <cellStyle name="SAPBEXHLevel3X 4" xfId="6236" xr:uid="{00000000-0005-0000-0000-00005E180000}"/>
    <cellStyle name="SAPBEXHLevel3X 4 2" xfId="6237" xr:uid="{00000000-0005-0000-0000-00005F180000}"/>
    <cellStyle name="SAPBEXHLevel3X 4 2 2" xfId="6238" xr:uid="{00000000-0005-0000-0000-000060180000}"/>
    <cellStyle name="SAPBEXHLevel3X 4 2 3" xfId="6239" xr:uid="{00000000-0005-0000-0000-000061180000}"/>
    <cellStyle name="SAPBEXHLevel3X 4 3" xfId="6240" xr:uid="{00000000-0005-0000-0000-000062180000}"/>
    <cellStyle name="SAPBEXHLevel3X 4 4" xfId="6241" xr:uid="{00000000-0005-0000-0000-000063180000}"/>
    <cellStyle name="SAPBEXHLevel3X 4 5" xfId="6242" xr:uid="{00000000-0005-0000-0000-000064180000}"/>
    <cellStyle name="SAPBEXHLevel3X 4 6" xfId="6243" xr:uid="{00000000-0005-0000-0000-000065180000}"/>
    <cellStyle name="SAPBEXHLevel3X 5" xfId="6244" xr:uid="{00000000-0005-0000-0000-000066180000}"/>
    <cellStyle name="SAPBEXHLevel3X 6" xfId="6245" xr:uid="{00000000-0005-0000-0000-000067180000}"/>
    <cellStyle name="SAPBEXHLevel3X 7" xfId="6246" xr:uid="{00000000-0005-0000-0000-000068180000}"/>
    <cellStyle name="SAPBEXresData" xfId="6247" xr:uid="{00000000-0005-0000-0000-000069180000}"/>
    <cellStyle name="SAPBEXresData 2" xfId="6248" xr:uid="{00000000-0005-0000-0000-00006A180000}"/>
    <cellStyle name="SAPBEXresData 2 2" xfId="6249" xr:uid="{00000000-0005-0000-0000-00006B180000}"/>
    <cellStyle name="SAPBEXresData 2 2 2" xfId="6250" xr:uid="{00000000-0005-0000-0000-00006C180000}"/>
    <cellStyle name="SAPBEXresData 2 2 2 2" xfId="6251" xr:uid="{00000000-0005-0000-0000-00006D180000}"/>
    <cellStyle name="SAPBEXresData 2 2 2 3" xfId="6252" xr:uid="{00000000-0005-0000-0000-00006E180000}"/>
    <cellStyle name="SAPBEXresData 2 2 3" xfId="6253" xr:uid="{00000000-0005-0000-0000-00006F180000}"/>
    <cellStyle name="SAPBEXresData 2 2 4" xfId="6254" xr:uid="{00000000-0005-0000-0000-000070180000}"/>
    <cellStyle name="SAPBEXresData 2 2 5" xfId="6255" xr:uid="{00000000-0005-0000-0000-000071180000}"/>
    <cellStyle name="SAPBEXresData 2 2 6" xfId="6256" xr:uid="{00000000-0005-0000-0000-000072180000}"/>
    <cellStyle name="SAPBEXresData 2 3" xfId="6257" xr:uid="{00000000-0005-0000-0000-000073180000}"/>
    <cellStyle name="SAPBEXresData 2 4" xfId="6258" xr:uid="{00000000-0005-0000-0000-000074180000}"/>
    <cellStyle name="SAPBEXresData 2 5" xfId="6259" xr:uid="{00000000-0005-0000-0000-000075180000}"/>
    <cellStyle name="SAPBEXresData 2 6" xfId="6260" xr:uid="{00000000-0005-0000-0000-000076180000}"/>
    <cellStyle name="SAPBEXresData 3" xfId="6261" xr:uid="{00000000-0005-0000-0000-000077180000}"/>
    <cellStyle name="SAPBEXresData 3 2" xfId="6262" xr:uid="{00000000-0005-0000-0000-000078180000}"/>
    <cellStyle name="SAPBEXresData 3 2 2" xfId="6263" xr:uid="{00000000-0005-0000-0000-000079180000}"/>
    <cellStyle name="SAPBEXresData 3 2 3" xfId="6264" xr:uid="{00000000-0005-0000-0000-00007A180000}"/>
    <cellStyle name="SAPBEXresData 3 3" xfId="6265" xr:uid="{00000000-0005-0000-0000-00007B180000}"/>
    <cellStyle name="SAPBEXresData 3 4" xfId="6266" xr:uid="{00000000-0005-0000-0000-00007C180000}"/>
    <cellStyle name="SAPBEXresData 3 5" xfId="6267" xr:uid="{00000000-0005-0000-0000-00007D180000}"/>
    <cellStyle name="SAPBEXresData 3 6" xfId="6268" xr:uid="{00000000-0005-0000-0000-00007E180000}"/>
    <cellStyle name="SAPBEXresData 4" xfId="6269" xr:uid="{00000000-0005-0000-0000-00007F180000}"/>
    <cellStyle name="SAPBEXresData 5" xfId="6270" xr:uid="{00000000-0005-0000-0000-000080180000}"/>
    <cellStyle name="SAPBEXresData 6" xfId="6271" xr:uid="{00000000-0005-0000-0000-000081180000}"/>
    <cellStyle name="SAPBEXresDataEmph" xfId="6272" xr:uid="{00000000-0005-0000-0000-000082180000}"/>
    <cellStyle name="SAPBEXresDataEmph 2" xfId="6273" xr:uid="{00000000-0005-0000-0000-000083180000}"/>
    <cellStyle name="SAPBEXresDataEmph 2 2" xfId="6274" xr:uid="{00000000-0005-0000-0000-000084180000}"/>
    <cellStyle name="SAPBEXresDataEmph 2 2 2" xfId="6275" xr:uid="{00000000-0005-0000-0000-000085180000}"/>
    <cellStyle name="SAPBEXresDataEmph 2 2 2 2" xfId="6276" xr:uid="{00000000-0005-0000-0000-000086180000}"/>
    <cellStyle name="SAPBEXresDataEmph 2 2 2 3" xfId="6277" xr:uid="{00000000-0005-0000-0000-000087180000}"/>
    <cellStyle name="SAPBEXresDataEmph 2 2 3" xfId="6278" xr:uid="{00000000-0005-0000-0000-000088180000}"/>
    <cellStyle name="SAPBEXresDataEmph 2 2 4" xfId="6279" xr:uid="{00000000-0005-0000-0000-000089180000}"/>
    <cellStyle name="SAPBEXresDataEmph 2 2 5" xfId="6280" xr:uid="{00000000-0005-0000-0000-00008A180000}"/>
    <cellStyle name="SAPBEXresDataEmph 2 2 6" xfId="6281" xr:uid="{00000000-0005-0000-0000-00008B180000}"/>
    <cellStyle name="SAPBEXresDataEmph 2 3" xfId="6282" xr:uid="{00000000-0005-0000-0000-00008C180000}"/>
    <cellStyle name="SAPBEXresDataEmph 2 4" xfId="6283" xr:uid="{00000000-0005-0000-0000-00008D180000}"/>
    <cellStyle name="SAPBEXresDataEmph 2 5" xfId="6284" xr:uid="{00000000-0005-0000-0000-00008E180000}"/>
    <cellStyle name="SAPBEXresDataEmph 2 6" xfId="6285" xr:uid="{00000000-0005-0000-0000-00008F180000}"/>
    <cellStyle name="SAPBEXresDataEmph 3" xfId="6286" xr:uid="{00000000-0005-0000-0000-000090180000}"/>
    <cellStyle name="SAPBEXresDataEmph 3 2" xfId="6287" xr:uid="{00000000-0005-0000-0000-000091180000}"/>
    <cellStyle name="SAPBEXresDataEmph 3 2 2" xfId="6288" xr:uid="{00000000-0005-0000-0000-000092180000}"/>
    <cellStyle name="SAPBEXresDataEmph 3 2 3" xfId="6289" xr:uid="{00000000-0005-0000-0000-000093180000}"/>
    <cellStyle name="SAPBEXresDataEmph 3 3" xfId="6290" xr:uid="{00000000-0005-0000-0000-000094180000}"/>
    <cellStyle name="SAPBEXresDataEmph 3 4" xfId="6291" xr:uid="{00000000-0005-0000-0000-000095180000}"/>
    <cellStyle name="SAPBEXresDataEmph 3 5" xfId="6292" xr:uid="{00000000-0005-0000-0000-000096180000}"/>
    <cellStyle name="SAPBEXresDataEmph 3 6" xfId="6293" xr:uid="{00000000-0005-0000-0000-000097180000}"/>
    <cellStyle name="SAPBEXresDataEmph 4" xfId="6294" xr:uid="{00000000-0005-0000-0000-000098180000}"/>
    <cellStyle name="SAPBEXresDataEmph 5" xfId="6295" xr:uid="{00000000-0005-0000-0000-000099180000}"/>
    <cellStyle name="SAPBEXresDataEmph 6" xfId="6296" xr:uid="{00000000-0005-0000-0000-00009A180000}"/>
    <cellStyle name="SAPBEXresItem" xfId="6297" xr:uid="{00000000-0005-0000-0000-00009B180000}"/>
    <cellStyle name="SAPBEXresItem 2" xfId="6298" xr:uid="{00000000-0005-0000-0000-00009C180000}"/>
    <cellStyle name="SAPBEXresItem 2 2" xfId="6299" xr:uid="{00000000-0005-0000-0000-00009D180000}"/>
    <cellStyle name="SAPBEXresItem 2 2 2" xfId="6300" xr:uid="{00000000-0005-0000-0000-00009E180000}"/>
    <cellStyle name="SAPBEXresItem 2 2 2 2" xfId="6301" xr:uid="{00000000-0005-0000-0000-00009F180000}"/>
    <cellStyle name="SAPBEXresItem 2 2 2 3" xfId="6302" xr:uid="{00000000-0005-0000-0000-0000A0180000}"/>
    <cellStyle name="SAPBEXresItem 2 2 3" xfId="6303" xr:uid="{00000000-0005-0000-0000-0000A1180000}"/>
    <cellStyle name="SAPBEXresItem 2 2 4" xfId="6304" xr:uid="{00000000-0005-0000-0000-0000A2180000}"/>
    <cellStyle name="SAPBEXresItem 2 2 5" xfId="6305" xr:uid="{00000000-0005-0000-0000-0000A3180000}"/>
    <cellStyle name="SAPBEXresItem 2 2 6" xfId="6306" xr:uid="{00000000-0005-0000-0000-0000A4180000}"/>
    <cellStyle name="SAPBEXresItem 2 3" xfId="6307" xr:uid="{00000000-0005-0000-0000-0000A5180000}"/>
    <cellStyle name="SAPBEXresItem 2 4" xfId="6308" xr:uid="{00000000-0005-0000-0000-0000A6180000}"/>
    <cellStyle name="SAPBEXresItem 2 5" xfId="6309" xr:uid="{00000000-0005-0000-0000-0000A7180000}"/>
    <cellStyle name="SAPBEXresItem 2 6" xfId="6310" xr:uid="{00000000-0005-0000-0000-0000A8180000}"/>
    <cellStyle name="SAPBEXresItem 3" xfId="6311" xr:uid="{00000000-0005-0000-0000-0000A9180000}"/>
    <cellStyle name="SAPBEXresItem 3 2" xfId="6312" xr:uid="{00000000-0005-0000-0000-0000AA180000}"/>
    <cellStyle name="SAPBEXresItem 3 2 2" xfId="6313" xr:uid="{00000000-0005-0000-0000-0000AB180000}"/>
    <cellStyle name="SAPBEXresItem 3 2 3" xfId="6314" xr:uid="{00000000-0005-0000-0000-0000AC180000}"/>
    <cellStyle name="SAPBEXresItem 3 3" xfId="6315" xr:uid="{00000000-0005-0000-0000-0000AD180000}"/>
    <cellStyle name="SAPBEXresItem 3 4" xfId="6316" xr:uid="{00000000-0005-0000-0000-0000AE180000}"/>
    <cellStyle name="SAPBEXresItem 3 5" xfId="6317" xr:uid="{00000000-0005-0000-0000-0000AF180000}"/>
    <cellStyle name="SAPBEXresItem 3 6" xfId="6318" xr:uid="{00000000-0005-0000-0000-0000B0180000}"/>
    <cellStyle name="SAPBEXresItem 4" xfId="6319" xr:uid="{00000000-0005-0000-0000-0000B1180000}"/>
    <cellStyle name="SAPBEXresItem 5" xfId="6320" xr:uid="{00000000-0005-0000-0000-0000B2180000}"/>
    <cellStyle name="SAPBEXresItem 6" xfId="6321" xr:uid="{00000000-0005-0000-0000-0000B3180000}"/>
    <cellStyle name="SAPBEXresItemX" xfId="6322" xr:uid="{00000000-0005-0000-0000-0000B4180000}"/>
    <cellStyle name="SAPBEXresItemX 2" xfId="6323" xr:uid="{00000000-0005-0000-0000-0000B5180000}"/>
    <cellStyle name="SAPBEXresItemX 2 2" xfId="6324" xr:uid="{00000000-0005-0000-0000-0000B6180000}"/>
    <cellStyle name="SAPBEXresItemX 2 2 2" xfId="6325" xr:uid="{00000000-0005-0000-0000-0000B7180000}"/>
    <cellStyle name="SAPBEXresItemX 2 2 2 2" xfId="6326" xr:uid="{00000000-0005-0000-0000-0000B8180000}"/>
    <cellStyle name="SAPBEXresItemX 2 2 2 3" xfId="6327" xr:uid="{00000000-0005-0000-0000-0000B9180000}"/>
    <cellStyle name="SAPBEXresItemX 2 2 3" xfId="6328" xr:uid="{00000000-0005-0000-0000-0000BA180000}"/>
    <cellStyle name="SAPBEXresItemX 2 2 4" xfId="6329" xr:uid="{00000000-0005-0000-0000-0000BB180000}"/>
    <cellStyle name="SAPBEXresItemX 2 2 5" xfId="6330" xr:uid="{00000000-0005-0000-0000-0000BC180000}"/>
    <cellStyle name="SAPBEXresItemX 2 2 6" xfId="6331" xr:uid="{00000000-0005-0000-0000-0000BD180000}"/>
    <cellStyle name="SAPBEXresItemX 2 3" xfId="6332" xr:uid="{00000000-0005-0000-0000-0000BE180000}"/>
    <cellStyle name="SAPBEXresItemX 2 4" xfId="6333" xr:uid="{00000000-0005-0000-0000-0000BF180000}"/>
    <cellStyle name="SAPBEXresItemX 2 5" xfId="6334" xr:uid="{00000000-0005-0000-0000-0000C0180000}"/>
    <cellStyle name="SAPBEXresItemX 2 6" xfId="6335" xr:uid="{00000000-0005-0000-0000-0000C1180000}"/>
    <cellStyle name="SAPBEXresItemX 3" xfId="6336" xr:uid="{00000000-0005-0000-0000-0000C2180000}"/>
    <cellStyle name="SAPBEXresItemX 3 2" xfId="6337" xr:uid="{00000000-0005-0000-0000-0000C3180000}"/>
    <cellStyle name="SAPBEXresItemX 3 2 2" xfId="6338" xr:uid="{00000000-0005-0000-0000-0000C4180000}"/>
    <cellStyle name="SAPBEXresItemX 3 2 3" xfId="6339" xr:uid="{00000000-0005-0000-0000-0000C5180000}"/>
    <cellStyle name="SAPBEXresItemX 3 3" xfId="6340" xr:uid="{00000000-0005-0000-0000-0000C6180000}"/>
    <cellStyle name="SAPBEXresItemX 3 4" xfId="6341" xr:uid="{00000000-0005-0000-0000-0000C7180000}"/>
    <cellStyle name="SAPBEXresItemX 3 5" xfId="6342" xr:uid="{00000000-0005-0000-0000-0000C8180000}"/>
    <cellStyle name="SAPBEXresItemX 3 6" xfId="6343" xr:uid="{00000000-0005-0000-0000-0000C9180000}"/>
    <cellStyle name="SAPBEXresItemX 4" xfId="6344" xr:uid="{00000000-0005-0000-0000-0000CA180000}"/>
    <cellStyle name="SAPBEXresItemX 5" xfId="6345" xr:uid="{00000000-0005-0000-0000-0000CB180000}"/>
    <cellStyle name="SAPBEXresItemX 6" xfId="6346" xr:uid="{00000000-0005-0000-0000-0000CC180000}"/>
    <cellStyle name="SAPBEXstdData" xfId="6347" xr:uid="{00000000-0005-0000-0000-0000CD180000}"/>
    <cellStyle name="SAPBEXstdData 2" xfId="6348" xr:uid="{00000000-0005-0000-0000-0000CE180000}"/>
    <cellStyle name="SAPBEXstdData 2 2" xfId="6349" xr:uid="{00000000-0005-0000-0000-0000CF180000}"/>
    <cellStyle name="SAPBEXstdData 2 2 2" xfId="6350" xr:uid="{00000000-0005-0000-0000-0000D0180000}"/>
    <cellStyle name="SAPBEXstdData 2 2 2 2" xfId="6351" xr:uid="{00000000-0005-0000-0000-0000D1180000}"/>
    <cellStyle name="SAPBEXstdData 2 2 2 3" xfId="6352" xr:uid="{00000000-0005-0000-0000-0000D2180000}"/>
    <cellStyle name="SAPBEXstdData 2 2 3" xfId="6353" xr:uid="{00000000-0005-0000-0000-0000D3180000}"/>
    <cellStyle name="SAPBEXstdData 2 2 4" xfId="6354" xr:uid="{00000000-0005-0000-0000-0000D4180000}"/>
    <cellStyle name="SAPBEXstdData 2 2 5" xfId="6355" xr:uid="{00000000-0005-0000-0000-0000D5180000}"/>
    <cellStyle name="SAPBEXstdData 2 2 6" xfId="6356" xr:uid="{00000000-0005-0000-0000-0000D6180000}"/>
    <cellStyle name="SAPBEXstdData 2 3" xfId="6357" xr:uid="{00000000-0005-0000-0000-0000D7180000}"/>
    <cellStyle name="SAPBEXstdData 2 4" xfId="6358" xr:uid="{00000000-0005-0000-0000-0000D8180000}"/>
    <cellStyle name="SAPBEXstdData 2 5" xfId="6359" xr:uid="{00000000-0005-0000-0000-0000D9180000}"/>
    <cellStyle name="SAPBEXstdData 2 6" xfId="6360" xr:uid="{00000000-0005-0000-0000-0000DA180000}"/>
    <cellStyle name="SAPBEXstdData 3" xfId="6361" xr:uid="{00000000-0005-0000-0000-0000DB180000}"/>
    <cellStyle name="SAPBEXstdData 3 2" xfId="6362" xr:uid="{00000000-0005-0000-0000-0000DC180000}"/>
    <cellStyle name="SAPBEXstdData 3 2 2" xfId="6363" xr:uid="{00000000-0005-0000-0000-0000DD180000}"/>
    <cellStyle name="SAPBEXstdData 3 2 3" xfId="6364" xr:uid="{00000000-0005-0000-0000-0000DE180000}"/>
    <cellStyle name="SAPBEXstdData 3 3" xfId="6365" xr:uid="{00000000-0005-0000-0000-0000DF180000}"/>
    <cellStyle name="SAPBEXstdData 3 4" xfId="6366" xr:uid="{00000000-0005-0000-0000-0000E0180000}"/>
    <cellStyle name="SAPBEXstdData 3 5" xfId="6367" xr:uid="{00000000-0005-0000-0000-0000E1180000}"/>
    <cellStyle name="SAPBEXstdData 3 6" xfId="6368" xr:uid="{00000000-0005-0000-0000-0000E2180000}"/>
    <cellStyle name="SAPBEXstdData 4" xfId="6369" xr:uid="{00000000-0005-0000-0000-0000E3180000}"/>
    <cellStyle name="SAPBEXstdData 5" xfId="6370" xr:uid="{00000000-0005-0000-0000-0000E4180000}"/>
    <cellStyle name="SAPBEXstdData 6" xfId="6371" xr:uid="{00000000-0005-0000-0000-0000E5180000}"/>
    <cellStyle name="SAPBEXstdDataEmph" xfId="6372" xr:uid="{00000000-0005-0000-0000-0000E6180000}"/>
    <cellStyle name="SAPBEXstdDataEmph 2" xfId="6373" xr:uid="{00000000-0005-0000-0000-0000E7180000}"/>
    <cellStyle name="SAPBEXstdDataEmph 2 2" xfId="6374" xr:uid="{00000000-0005-0000-0000-0000E8180000}"/>
    <cellStyle name="SAPBEXstdDataEmph 2 2 2" xfId="6375" xr:uid="{00000000-0005-0000-0000-0000E9180000}"/>
    <cellStyle name="SAPBEXstdDataEmph 2 2 2 2" xfId="6376" xr:uid="{00000000-0005-0000-0000-0000EA180000}"/>
    <cellStyle name="SAPBEXstdDataEmph 2 2 2 3" xfId="6377" xr:uid="{00000000-0005-0000-0000-0000EB180000}"/>
    <cellStyle name="SAPBEXstdDataEmph 2 2 3" xfId="6378" xr:uid="{00000000-0005-0000-0000-0000EC180000}"/>
    <cellStyle name="SAPBEXstdDataEmph 2 2 4" xfId="6379" xr:uid="{00000000-0005-0000-0000-0000ED180000}"/>
    <cellStyle name="SAPBEXstdDataEmph 2 2 5" xfId="6380" xr:uid="{00000000-0005-0000-0000-0000EE180000}"/>
    <cellStyle name="SAPBEXstdDataEmph 2 2 6" xfId="6381" xr:uid="{00000000-0005-0000-0000-0000EF180000}"/>
    <cellStyle name="SAPBEXstdDataEmph 2 3" xfId="6382" xr:uid="{00000000-0005-0000-0000-0000F0180000}"/>
    <cellStyle name="SAPBEXstdDataEmph 2 4" xfId="6383" xr:uid="{00000000-0005-0000-0000-0000F1180000}"/>
    <cellStyle name="SAPBEXstdDataEmph 2 5" xfId="6384" xr:uid="{00000000-0005-0000-0000-0000F2180000}"/>
    <cellStyle name="SAPBEXstdDataEmph 2 6" xfId="6385" xr:uid="{00000000-0005-0000-0000-0000F3180000}"/>
    <cellStyle name="SAPBEXstdDataEmph 3" xfId="6386" xr:uid="{00000000-0005-0000-0000-0000F4180000}"/>
    <cellStyle name="SAPBEXstdDataEmph 3 2" xfId="6387" xr:uid="{00000000-0005-0000-0000-0000F5180000}"/>
    <cellStyle name="SAPBEXstdDataEmph 3 2 2" xfId="6388" xr:uid="{00000000-0005-0000-0000-0000F6180000}"/>
    <cellStyle name="SAPBEXstdDataEmph 3 2 3" xfId="6389" xr:uid="{00000000-0005-0000-0000-0000F7180000}"/>
    <cellStyle name="SAPBEXstdDataEmph 3 3" xfId="6390" xr:uid="{00000000-0005-0000-0000-0000F8180000}"/>
    <cellStyle name="SAPBEXstdDataEmph 3 4" xfId="6391" xr:uid="{00000000-0005-0000-0000-0000F9180000}"/>
    <cellStyle name="SAPBEXstdDataEmph 3 5" xfId="6392" xr:uid="{00000000-0005-0000-0000-0000FA180000}"/>
    <cellStyle name="SAPBEXstdDataEmph 3 6" xfId="6393" xr:uid="{00000000-0005-0000-0000-0000FB180000}"/>
    <cellStyle name="SAPBEXstdDataEmph 4" xfId="6394" xr:uid="{00000000-0005-0000-0000-0000FC180000}"/>
    <cellStyle name="SAPBEXstdDataEmph 5" xfId="6395" xr:uid="{00000000-0005-0000-0000-0000FD180000}"/>
    <cellStyle name="SAPBEXstdDataEmph 6" xfId="6396" xr:uid="{00000000-0005-0000-0000-0000FE180000}"/>
    <cellStyle name="SAPBEXstdItem" xfId="6397" xr:uid="{00000000-0005-0000-0000-0000FF180000}"/>
    <cellStyle name="SAPBEXstdItem 2" xfId="6398" xr:uid="{00000000-0005-0000-0000-000000190000}"/>
    <cellStyle name="SAPBEXstdItem 2 2" xfId="6399" xr:uid="{00000000-0005-0000-0000-000001190000}"/>
    <cellStyle name="SAPBEXstdItem 2 2 2" xfId="6400" xr:uid="{00000000-0005-0000-0000-000002190000}"/>
    <cellStyle name="SAPBEXstdItem 2 2 2 2" xfId="6401" xr:uid="{00000000-0005-0000-0000-000003190000}"/>
    <cellStyle name="SAPBEXstdItem 2 2 2 3" xfId="6402" xr:uid="{00000000-0005-0000-0000-000004190000}"/>
    <cellStyle name="SAPBEXstdItem 2 2 3" xfId="6403" xr:uid="{00000000-0005-0000-0000-000005190000}"/>
    <cellStyle name="SAPBEXstdItem 2 2 4" xfId="6404" xr:uid="{00000000-0005-0000-0000-000006190000}"/>
    <cellStyle name="SAPBEXstdItem 2 2 5" xfId="6405" xr:uid="{00000000-0005-0000-0000-000007190000}"/>
    <cellStyle name="SAPBEXstdItem 2 2 6" xfId="6406" xr:uid="{00000000-0005-0000-0000-000008190000}"/>
    <cellStyle name="SAPBEXstdItem 2 3" xfId="6407" xr:uid="{00000000-0005-0000-0000-000009190000}"/>
    <cellStyle name="SAPBEXstdItem 2 4" xfId="6408" xr:uid="{00000000-0005-0000-0000-00000A190000}"/>
    <cellStyle name="SAPBEXstdItem 2 5" xfId="6409" xr:uid="{00000000-0005-0000-0000-00000B190000}"/>
    <cellStyle name="SAPBEXstdItem 2 6" xfId="6410" xr:uid="{00000000-0005-0000-0000-00000C190000}"/>
    <cellStyle name="SAPBEXstdItem 3" xfId="6411" xr:uid="{00000000-0005-0000-0000-00000D190000}"/>
    <cellStyle name="SAPBEXstdItem 3 2" xfId="6412" xr:uid="{00000000-0005-0000-0000-00000E190000}"/>
    <cellStyle name="SAPBEXstdItem 3 2 2" xfId="6413" xr:uid="{00000000-0005-0000-0000-00000F190000}"/>
    <cellStyle name="SAPBEXstdItem 3 2 3" xfId="6414" xr:uid="{00000000-0005-0000-0000-000010190000}"/>
    <cellStyle name="SAPBEXstdItem 3 3" xfId="6415" xr:uid="{00000000-0005-0000-0000-000011190000}"/>
    <cellStyle name="SAPBEXstdItem 3 4" xfId="6416" xr:uid="{00000000-0005-0000-0000-000012190000}"/>
    <cellStyle name="SAPBEXstdItem 3 5" xfId="6417" xr:uid="{00000000-0005-0000-0000-000013190000}"/>
    <cellStyle name="SAPBEXstdItem 3 6" xfId="6418" xr:uid="{00000000-0005-0000-0000-000014190000}"/>
    <cellStyle name="SAPBEXstdItem 4" xfId="6419" xr:uid="{00000000-0005-0000-0000-000015190000}"/>
    <cellStyle name="SAPBEXstdItem 5" xfId="6420" xr:uid="{00000000-0005-0000-0000-000016190000}"/>
    <cellStyle name="SAPBEXstdItem 6" xfId="6421" xr:uid="{00000000-0005-0000-0000-000017190000}"/>
    <cellStyle name="SAPBEXstdItemX" xfId="6422" xr:uid="{00000000-0005-0000-0000-000018190000}"/>
    <cellStyle name="SAPBEXstdItemX 2" xfId="6423" xr:uid="{00000000-0005-0000-0000-000019190000}"/>
    <cellStyle name="SAPBEXstdItemX 2 2" xfId="6424" xr:uid="{00000000-0005-0000-0000-00001A190000}"/>
    <cellStyle name="SAPBEXstdItemX 2 2 2" xfId="6425" xr:uid="{00000000-0005-0000-0000-00001B190000}"/>
    <cellStyle name="SAPBEXstdItemX 2 2 2 2" xfId="6426" xr:uid="{00000000-0005-0000-0000-00001C190000}"/>
    <cellStyle name="SAPBEXstdItemX 2 2 2 3" xfId="6427" xr:uid="{00000000-0005-0000-0000-00001D190000}"/>
    <cellStyle name="SAPBEXstdItemX 2 2 3" xfId="6428" xr:uid="{00000000-0005-0000-0000-00001E190000}"/>
    <cellStyle name="SAPBEXstdItemX 2 2 4" xfId="6429" xr:uid="{00000000-0005-0000-0000-00001F190000}"/>
    <cellStyle name="SAPBEXstdItemX 2 2 5" xfId="6430" xr:uid="{00000000-0005-0000-0000-000020190000}"/>
    <cellStyle name="SAPBEXstdItemX 2 2 6" xfId="6431" xr:uid="{00000000-0005-0000-0000-000021190000}"/>
    <cellStyle name="SAPBEXstdItemX 2 3" xfId="6432" xr:uid="{00000000-0005-0000-0000-000022190000}"/>
    <cellStyle name="SAPBEXstdItemX 2 4" xfId="6433" xr:uid="{00000000-0005-0000-0000-000023190000}"/>
    <cellStyle name="SAPBEXstdItemX 2 5" xfId="6434" xr:uid="{00000000-0005-0000-0000-000024190000}"/>
    <cellStyle name="SAPBEXstdItemX 2 6" xfId="6435" xr:uid="{00000000-0005-0000-0000-000025190000}"/>
    <cellStyle name="SAPBEXstdItemX 3" xfId="6436" xr:uid="{00000000-0005-0000-0000-000026190000}"/>
    <cellStyle name="SAPBEXstdItemX 3 2" xfId="6437" xr:uid="{00000000-0005-0000-0000-000027190000}"/>
    <cellStyle name="SAPBEXstdItemX 3 2 2" xfId="6438" xr:uid="{00000000-0005-0000-0000-000028190000}"/>
    <cellStyle name="SAPBEXstdItemX 3 2 3" xfId="6439" xr:uid="{00000000-0005-0000-0000-000029190000}"/>
    <cellStyle name="SAPBEXstdItemX 3 3" xfId="6440" xr:uid="{00000000-0005-0000-0000-00002A190000}"/>
    <cellStyle name="SAPBEXstdItemX 3 4" xfId="6441" xr:uid="{00000000-0005-0000-0000-00002B190000}"/>
    <cellStyle name="SAPBEXstdItemX 3 5" xfId="6442" xr:uid="{00000000-0005-0000-0000-00002C190000}"/>
    <cellStyle name="SAPBEXstdItemX 3 6" xfId="6443" xr:uid="{00000000-0005-0000-0000-00002D190000}"/>
    <cellStyle name="SAPBEXstdItemX 4" xfId="6444" xr:uid="{00000000-0005-0000-0000-00002E190000}"/>
    <cellStyle name="SAPBEXstdItemX 5" xfId="6445" xr:uid="{00000000-0005-0000-0000-00002F190000}"/>
    <cellStyle name="SAPBEXstdItemX 6" xfId="6446" xr:uid="{00000000-0005-0000-0000-000030190000}"/>
    <cellStyle name="SAPBEXtitle" xfId="6447" xr:uid="{00000000-0005-0000-0000-000031190000}"/>
    <cellStyle name="SAPBEXundefined" xfId="6448" xr:uid="{00000000-0005-0000-0000-000032190000}"/>
    <cellStyle name="SAPBEXundefined 2" xfId="6449" xr:uid="{00000000-0005-0000-0000-000033190000}"/>
    <cellStyle name="SAPBEXundefined 2 2" xfId="6450" xr:uid="{00000000-0005-0000-0000-000034190000}"/>
    <cellStyle name="SAPBEXundefined 2 2 2" xfId="6451" xr:uid="{00000000-0005-0000-0000-000035190000}"/>
    <cellStyle name="SAPBEXundefined 2 2 2 2" xfId="6452" xr:uid="{00000000-0005-0000-0000-000036190000}"/>
    <cellStyle name="SAPBEXundefined 2 2 2 3" xfId="6453" xr:uid="{00000000-0005-0000-0000-000037190000}"/>
    <cellStyle name="SAPBEXundefined 2 2 3" xfId="6454" xr:uid="{00000000-0005-0000-0000-000038190000}"/>
    <cellStyle name="SAPBEXundefined 2 2 4" xfId="6455" xr:uid="{00000000-0005-0000-0000-000039190000}"/>
    <cellStyle name="SAPBEXundefined 2 2 5" xfId="6456" xr:uid="{00000000-0005-0000-0000-00003A190000}"/>
    <cellStyle name="SAPBEXundefined 2 2 6" xfId="6457" xr:uid="{00000000-0005-0000-0000-00003B190000}"/>
    <cellStyle name="SAPBEXundefined 2 3" xfId="6458" xr:uid="{00000000-0005-0000-0000-00003C190000}"/>
    <cellStyle name="SAPBEXundefined 2 4" xfId="6459" xr:uid="{00000000-0005-0000-0000-00003D190000}"/>
    <cellStyle name="SAPBEXundefined 2 5" xfId="6460" xr:uid="{00000000-0005-0000-0000-00003E190000}"/>
    <cellStyle name="SAPBEXundefined 2 6" xfId="6461" xr:uid="{00000000-0005-0000-0000-00003F190000}"/>
    <cellStyle name="SAPBEXundefined 3" xfId="6462" xr:uid="{00000000-0005-0000-0000-000040190000}"/>
    <cellStyle name="SAPBEXundefined 3 2" xfId="6463" xr:uid="{00000000-0005-0000-0000-000041190000}"/>
    <cellStyle name="SAPBEXundefined 3 2 2" xfId="6464" xr:uid="{00000000-0005-0000-0000-000042190000}"/>
    <cellStyle name="SAPBEXundefined 3 2 3" xfId="6465" xr:uid="{00000000-0005-0000-0000-000043190000}"/>
    <cellStyle name="SAPBEXundefined 3 3" xfId="6466" xr:uid="{00000000-0005-0000-0000-000044190000}"/>
    <cellStyle name="SAPBEXundefined 3 4" xfId="6467" xr:uid="{00000000-0005-0000-0000-000045190000}"/>
    <cellStyle name="SAPBEXundefined 3 5" xfId="6468" xr:uid="{00000000-0005-0000-0000-000046190000}"/>
    <cellStyle name="SAPBEXundefined 3 6" xfId="6469" xr:uid="{00000000-0005-0000-0000-000047190000}"/>
    <cellStyle name="SAPBEXundefined 4" xfId="6470" xr:uid="{00000000-0005-0000-0000-000048190000}"/>
    <cellStyle name="SAPBEXundefined 5" xfId="6471" xr:uid="{00000000-0005-0000-0000-000049190000}"/>
    <cellStyle name="SAPBEXundefined 6" xfId="6472" xr:uid="{00000000-0005-0000-0000-00004A190000}"/>
    <cellStyle name="Sep. milhar [2]" xfId="6473" xr:uid="{00000000-0005-0000-0000-00004B190000}"/>
    <cellStyle name="Separador de m" xfId="6474" xr:uid="{00000000-0005-0000-0000-00004C190000}"/>
    <cellStyle name="Separador de milhares [0]_%PIB" xfId="6475" xr:uid="{00000000-0005-0000-0000-00004D190000}"/>
    <cellStyle name="Separador de milhares_%PIB" xfId="6476" xr:uid="{00000000-0005-0000-0000-00004E190000}"/>
    <cellStyle name="Standard_Anpassen der Amortisation" xfId="6477" xr:uid="{00000000-0005-0000-0000-00004F190000}"/>
    <cellStyle name="Table Text" xfId="6478" xr:uid="{00000000-0005-0000-0000-000050190000}"/>
    <cellStyle name="Table Text 2" xfId="6479" xr:uid="{00000000-0005-0000-0000-000051190000}"/>
    <cellStyle name="Text Indent A" xfId="6480" xr:uid="{00000000-0005-0000-0000-000052190000}"/>
    <cellStyle name="Text Indent B" xfId="6481" xr:uid="{00000000-0005-0000-0000-000053190000}"/>
    <cellStyle name="Text Indent B 2" xfId="6482" xr:uid="{00000000-0005-0000-0000-000054190000}"/>
    <cellStyle name="Text Indent B 2 2" xfId="6483" xr:uid="{00000000-0005-0000-0000-000055190000}"/>
    <cellStyle name="Text Indent B 2 2 2" xfId="6484" xr:uid="{00000000-0005-0000-0000-000056190000}"/>
    <cellStyle name="Text Indent B 3" xfId="6485" xr:uid="{00000000-0005-0000-0000-000057190000}"/>
    <cellStyle name="Text Indent B 4" xfId="6486" xr:uid="{00000000-0005-0000-0000-000058190000}"/>
    <cellStyle name="Text Indent C" xfId="6487" xr:uid="{00000000-0005-0000-0000-000059190000}"/>
    <cellStyle name="Text Indent C 2" xfId="6488" xr:uid="{00000000-0005-0000-0000-00005A190000}"/>
    <cellStyle name="Text Indent C 2 2" xfId="6489" xr:uid="{00000000-0005-0000-0000-00005B190000}"/>
    <cellStyle name="Text Indent C 2 2 2" xfId="6490" xr:uid="{00000000-0005-0000-0000-00005C190000}"/>
    <cellStyle name="Text Indent C 3" xfId="6491" xr:uid="{00000000-0005-0000-0000-00005D190000}"/>
    <cellStyle name="Text Indent C 4" xfId="6492" xr:uid="{00000000-0005-0000-0000-00005E190000}"/>
    <cellStyle name="Title 2" xfId="6493" xr:uid="{00000000-0005-0000-0000-00005F190000}"/>
    <cellStyle name="Title 2 2" xfId="6494" xr:uid="{00000000-0005-0000-0000-000060190000}"/>
    <cellStyle name="Title 2 3" xfId="6495" xr:uid="{00000000-0005-0000-0000-000061190000}"/>
    <cellStyle name="Title 2 4" xfId="6496" xr:uid="{00000000-0005-0000-0000-000062190000}"/>
    <cellStyle name="Title 2 5" xfId="6497" xr:uid="{00000000-0005-0000-0000-000063190000}"/>
    <cellStyle name="Title 3" xfId="6498" xr:uid="{00000000-0005-0000-0000-000064190000}"/>
    <cellStyle name="Title 4" xfId="6499" xr:uid="{00000000-0005-0000-0000-000065190000}"/>
    <cellStyle name="Title 5" xfId="6500" xr:uid="{00000000-0005-0000-0000-000066190000}"/>
    <cellStyle name="Title 6" xfId="6501" xr:uid="{00000000-0005-0000-0000-000067190000}"/>
    <cellStyle name="Titulo1" xfId="6502" xr:uid="{00000000-0005-0000-0000-000068190000}"/>
    <cellStyle name="Titulo2" xfId="6503" xr:uid="{00000000-0005-0000-0000-000069190000}"/>
    <cellStyle name="Total 2" xfId="6504" xr:uid="{00000000-0005-0000-0000-00006A190000}"/>
    <cellStyle name="Total 2 10" xfId="6505" xr:uid="{00000000-0005-0000-0000-00006B190000}"/>
    <cellStyle name="Total 2 10 2" xfId="6506" xr:uid="{00000000-0005-0000-0000-00006C190000}"/>
    <cellStyle name="Total 2 10 2 2" xfId="6507" xr:uid="{00000000-0005-0000-0000-00006D190000}"/>
    <cellStyle name="Total 2 10 3" xfId="6508" xr:uid="{00000000-0005-0000-0000-00006E190000}"/>
    <cellStyle name="Total 2 10 4" xfId="6509" xr:uid="{00000000-0005-0000-0000-00006F190000}"/>
    <cellStyle name="Total 2 11" xfId="6510" xr:uid="{00000000-0005-0000-0000-000070190000}"/>
    <cellStyle name="Total 2 11 2" xfId="6511" xr:uid="{00000000-0005-0000-0000-000071190000}"/>
    <cellStyle name="Total 2 12" xfId="6512" xr:uid="{00000000-0005-0000-0000-000072190000}"/>
    <cellStyle name="Total 2 13" xfId="6513" xr:uid="{00000000-0005-0000-0000-000073190000}"/>
    <cellStyle name="Total 2 2" xfId="6514" xr:uid="{00000000-0005-0000-0000-000074190000}"/>
    <cellStyle name="Total 2 2 2" xfId="6515" xr:uid="{00000000-0005-0000-0000-000075190000}"/>
    <cellStyle name="Total 2 2 2 2" xfId="6516" xr:uid="{00000000-0005-0000-0000-000076190000}"/>
    <cellStyle name="Total 2 2 2 2 2" xfId="6517" xr:uid="{00000000-0005-0000-0000-000077190000}"/>
    <cellStyle name="Total 2 2 2 2 3" xfId="6518" xr:uid="{00000000-0005-0000-0000-000078190000}"/>
    <cellStyle name="Total 2 2 2 2 4" xfId="6519" xr:uid="{00000000-0005-0000-0000-000079190000}"/>
    <cellStyle name="Total 2 2 2 2 5" xfId="6520" xr:uid="{00000000-0005-0000-0000-00007A190000}"/>
    <cellStyle name="Total 2 2 2 3" xfId="6521" xr:uid="{00000000-0005-0000-0000-00007B190000}"/>
    <cellStyle name="Total 2 2 2 4" xfId="6522" xr:uid="{00000000-0005-0000-0000-00007C190000}"/>
    <cellStyle name="Total 2 2 2 5" xfId="6523" xr:uid="{00000000-0005-0000-0000-00007D190000}"/>
    <cellStyle name="Total 2 2 2 6" xfId="6524" xr:uid="{00000000-0005-0000-0000-00007E190000}"/>
    <cellStyle name="Total 2 2 3" xfId="6525" xr:uid="{00000000-0005-0000-0000-00007F190000}"/>
    <cellStyle name="Total 2 2 3 2" xfId="6526" xr:uid="{00000000-0005-0000-0000-000080190000}"/>
    <cellStyle name="Total 2 2 3 3" xfId="6527" xr:uid="{00000000-0005-0000-0000-000081190000}"/>
    <cellStyle name="Total 2 2 3 4" xfId="6528" xr:uid="{00000000-0005-0000-0000-000082190000}"/>
    <cellStyle name="Total 2 2 3 5" xfId="6529" xr:uid="{00000000-0005-0000-0000-000083190000}"/>
    <cellStyle name="Total 2 2 4" xfId="6530" xr:uid="{00000000-0005-0000-0000-000084190000}"/>
    <cellStyle name="Total 2 2 5" xfId="6531" xr:uid="{00000000-0005-0000-0000-000085190000}"/>
    <cellStyle name="Total 2 2 6" xfId="6532" xr:uid="{00000000-0005-0000-0000-000086190000}"/>
    <cellStyle name="Total 2 2 7" xfId="6533" xr:uid="{00000000-0005-0000-0000-000087190000}"/>
    <cellStyle name="Total 2 3" xfId="6534" xr:uid="{00000000-0005-0000-0000-000088190000}"/>
    <cellStyle name="Total 2 4" xfId="6535" xr:uid="{00000000-0005-0000-0000-000089190000}"/>
    <cellStyle name="Total 2 5" xfId="6536" xr:uid="{00000000-0005-0000-0000-00008A190000}"/>
    <cellStyle name="Total 2 5 2" xfId="6537" xr:uid="{00000000-0005-0000-0000-00008B190000}"/>
    <cellStyle name="Total 2 5 2 2" xfId="6538" xr:uid="{00000000-0005-0000-0000-00008C190000}"/>
    <cellStyle name="Total 2 5 2 2 2" xfId="6539" xr:uid="{00000000-0005-0000-0000-00008D190000}"/>
    <cellStyle name="Total 2 5 2 3" xfId="6540" xr:uid="{00000000-0005-0000-0000-00008E190000}"/>
    <cellStyle name="Total 2 5 3" xfId="6541" xr:uid="{00000000-0005-0000-0000-00008F190000}"/>
    <cellStyle name="Total 2 6" xfId="6542" xr:uid="{00000000-0005-0000-0000-000090190000}"/>
    <cellStyle name="Total 2 6 2" xfId="6543" xr:uid="{00000000-0005-0000-0000-000091190000}"/>
    <cellStyle name="Total 2 6 2 2" xfId="6544" xr:uid="{00000000-0005-0000-0000-000092190000}"/>
    <cellStyle name="Total 2 6 2 2 2" xfId="6545" xr:uid="{00000000-0005-0000-0000-000093190000}"/>
    <cellStyle name="Total 2 6 2 3" xfId="6546" xr:uid="{00000000-0005-0000-0000-000094190000}"/>
    <cellStyle name="Total 2 6 3" xfId="6547" xr:uid="{00000000-0005-0000-0000-000095190000}"/>
    <cellStyle name="Total 2 7" xfId="6548" xr:uid="{00000000-0005-0000-0000-000096190000}"/>
    <cellStyle name="Total 2 7 2" xfId="6549" xr:uid="{00000000-0005-0000-0000-000097190000}"/>
    <cellStyle name="Total 2 7 2 2" xfId="6550" xr:uid="{00000000-0005-0000-0000-000098190000}"/>
    <cellStyle name="Total 2 7 2 2 2" xfId="6551" xr:uid="{00000000-0005-0000-0000-000099190000}"/>
    <cellStyle name="Total 2 7 2 3" xfId="6552" xr:uid="{00000000-0005-0000-0000-00009A190000}"/>
    <cellStyle name="Total 2 7 3" xfId="6553" xr:uid="{00000000-0005-0000-0000-00009B190000}"/>
    <cellStyle name="Total 2 8" xfId="6554" xr:uid="{00000000-0005-0000-0000-00009C190000}"/>
    <cellStyle name="Total 2 8 2" xfId="6555" xr:uid="{00000000-0005-0000-0000-00009D190000}"/>
    <cellStyle name="Total 2 8 2 2" xfId="6556" xr:uid="{00000000-0005-0000-0000-00009E190000}"/>
    <cellStyle name="Total 2 8 2 2 2" xfId="6557" xr:uid="{00000000-0005-0000-0000-00009F190000}"/>
    <cellStyle name="Total 2 8 2 3" xfId="6558" xr:uid="{00000000-0005-0000-0000-0000A0190000}"/>
    <cellStyle name="Total 2 8 3" xfId="6559" xr:uid="{00000000-0005-0000-0000-0000A1190000}"/>
    <cellStyle name="Total 2 9" xfId="6560" xr:uid="{00000000-0005-0000-0000-0000A2190000}"/>
    <cellStyle name="Total 2 9 2" xfId="6561" xr:uid="{00000000-0005-0000-0000-0000A3190000}"/>
    <cellStyle name="Total 2 9 2 2" xfId="6562" xr:uid="{00000000-0005-0000-0000-0000A4190000}"/>
    <cellStyle name="Total 2 9 2 2 2" xfId="6563" xr:uid="{00000000-0005-0000-0000-0000A5190000}"/>
    <cellStyle name="Total 2 9 2 3" xfId="6564" xr:uid="{00000000-0005-0000-0000-0000A6190000}"/>
    <cellStyle name="Total 2 9 2 3 2" xfId="6565" xr:uid="{00000000-0005-0000-0000-0000A7190000}"/>
    <cellStyle name="Total 2 9 2 4" xfId="6566" xr:uid="{00000000-0005-0000-0000-0000A8190000}"/>
    <cellStyle name="Total 2 9 3" xfId="6567" xr:uid="{00000000-0005-0000-0000-0000A9190000}"/>
    <cellStyle name="Total 2 9 3 2" xfId="6568" xr:uid="{00000000-0005-0000-0000-0000AA190000}"/>
    <cellStyle name="Total 2 9 4" xfId="6569" xr:uid="{00000000-0005-0000-0000-0000AB190000}"/>
    <cellStyle name="Total 2 9 4 2" xfId="6570" xr:uid="{00000000-0005-0000-0000-0000AC190000}"/>
    <cellStyle name="Total 2 9 5" xfId="6571" xr:uid="{00000000-0005-0000-0000-0000AD190000}"/>
    <cellStyle name="Total 2 9 5 2" xfId="6572" xr:uid="{00000000-0005-0000-0000-0000AE190000}"/>
    <cellStyle name="Total 2 9 6" xfId="6573" xr:uid="{00000000-0005-0000-0000-0000AF190000}"/>
    <cellStyle name="Total 2 9 6 2" xfId="6574" xr:uid="{00000000-0005-0000-0000-0000B0190000}"/>
    <cellStyle name="Total 2 9 7" xfId="6575" xr:uid="{00000000-0005-0000-0000-0000B1190000}"/>
    <cellStyle name="Total 2 9 7 2" xfId="6576" xr:uid="{00000000-0005-0000-0000-0000B2190000}"/>
    <cellStyle name="Total 2 9 8" xfId="6577" xr:uid="{00000000-0005-0000-0000-0000B3190000}"/>
    <cellStyle name="Total 3" xfId="6578" xr:uid="{00000000-0005-0000-0000-0000B4190000}"/>
    <cellStyle name="Total 3 2" xfId="6579" xr:uid="{00000000-0005-0000-0000-0000B5190000}"/>
    <cellStyle name="Total 3 2 2" xfId="6580" xr:uid="{00000000-0005-0000-0000-0000B6190000}"/>
    <cellStyle name="Total 3 2 2 2" xfId="6581" xr:uid="{00000000-0005-0000-0000-0000B7190000}"/>
    <cellStyle name="Total 3 2 2 3" xfId="6582" xr:uid="{00000000-0005-0000-0000-0000B8190000}"/>
    <cellStyle name="Total 3 2 2 4" xfId="6583" xr:uid="{00000000-0005-0000-0000-0000B9190000}"/>
    <cellStyle name="Total 3 2 2 5" xfId="6584" xr:uid="{00000000-0005-0000-0000-0000BA190000}"/>
    <cellStyle name="Total 3 2 3" xfId="6585" xr:uid="{00000000-0005-0000-0000-0000BB190000}"/>
    <cellStyle name="Total 3 2 4" xfId="6586" xr:uid="{00000000-0005-0000-0000-0000BC190000}"/>
    <cellStyle name="Total 3 2 5" xfId="6587" xr:uid="{00000000-0005-0000-0000-0000BD190000}"/>
    <cellStyle name="Total 3 2 6" xfId="6588" xr:uid="{00000000-0005-0000-0000-0000BE190000}"/>
    <cellStyle name="Total 3 2 7" xfId="6589" xr:uid="{00000000-0005-0000-0000-0000BF190000}"/>
    <cellStyle name="Total 3 3" xfId="6590" xr:uid="{00000000-0005-0000-0000-0000C0190000}"/>
    <cellStyle name="Total 3 3 2" xfId="6591" xr:uid="{00000000-0005-0000-0000-0000C1190000}"/>
    <cellStyle name="Total 3 3 3" xfId="6592" xr:uid="{00000000-0005-0000-0000-0000C2190000}"/>
    <cellStyle name="Total 3 3 4" xfId="6593" xr:uid="{00000000-0005-0000-0000-0000C3190000}"/>
    <cellStyle name="Total 3 3 5" xfId="6594" xr:uid="{00000000-0005-0000-0000-0000C4190000}"/>
    <cellStyle name="Total 3 3 6" xfId="6595" xr:uid="{00000000-0005-0000-0000-0000C5190000}"/>
    <cellStyle name="Total 3 4" xfId="6596" xr:uid="{00000000-0005-0000-0000-0000C6190000}"/>
    <cellStyle name="Total 3 4 2" xfId="6597" xr:uid="{00000000-0005-0000-0000-0000C7190000}"/>
    <cellStyle name="Total 3 5" xfId="6598" xr:uid="{00000000-0005-0000-0000-0000C8190000}"/>
    <cellStyle name="Total 3 6" xfId="6599" xr:uid="{00000000-0005-0000-0000-0000C9190000}"/>
    <cellStyle name="Total 3 7" xfId="6600" xr:uid="{00000000-0005-0000-0000-0000CA190000}"/>
    <cellStyle name="Total 3 8" xfId="6601" xr:uid="{00000000-0005-0000-0000-0000CB190000}"/>
    <cellStyle name="Total 4" xfId="6602" xr:uid="{00000000-0005-0000-0000-0000CC190000}"/>
    <cellStyle name="Total 4 2" xfId="6603" xr:uid="{00000000-0005-0000-0000-0000CD190000}"/>
    <cellStyle name="Total 4 2 2" xfId="6604" xr:uid="{00000000-0005-0000-0000-0000CE190000}"/>
    <cellStyle name="Total 4 2 2 2" xfId="6605" xr:uid="{00000000-0005-0000-0000-0000CF190000}"/>
    <cellStyle name="Total 4 2 2 3" xfId="6606" xr:uid="{00000000-0005-0000-0000-0000D0190000}"/>
    <cellStyle name="Total 4 2 2 4" xfId="6607" xr:uid="{00000000-0005-0000-0000-0000D1190000}"/>
    <cellStyle name="Total 4 2 2 5" xfId="6608" xr:uid="{00000000-0005-0000-0000-0000D2190000}"/>
    <cellStyle name="Total 4 2 3" xfId="6609" xr:uid="{00000000-0005-0000-0000-0000D3190000}"/>
    <cellStyle name="Total 4 2 4" xfId="6610" xr:uid="{00000000-0005-0000-0000-0000D4190000}"/>
    <cellStyle name="Total 4 2 5" xfId="6611" xr:uid="{00000000-0005-0000-0000-0000D5190000}"/>
    <cellStyle name="Total 4 2 6" xfId="6612" xr:uid="{00000000-0005-0000-0000-0000D6190000}"/>
    <cellStyle name="Total 4 3" xfId="6613" xr:uid="{00000000-0005-0000-0000-0000D7190000}"/>
    <cellStyle name="Total 4 3 2" xfId="6614" xr:uid="{00000000-0005-0000-0000-0000D8190000}"/>
    <cellStyle name="Total 4 3 2 2" xfId="6615" xr:uid="{00000000-0005-0000-0000-0000D9190000}"/>
    <cellStyle name="Total 4 3 3" xfId="6616" xr:uid="{00000000-0005-0000-0000-0000DA190000}"/>
    <cellStyle name="Total 4 3 4" xfId="6617" xr:uid="{00000000-0005-0000-0000-0000DB190000}"/>
    <cellStyle name="Total 4 4" xfId="6618" xr:uid="{00000000-0005-0000-0000-0000DC190000}"/>
    <cellStyle name="Total 4 4 2" xfId="6619" xr:uid="{00000000-0005-0000-0000-0000DD190000}"/>
    <cellStyle name="Total 4 4 3" xfId="6620" xr:uid="{00000000-0005-0000-0000-0000DE190000}"/>
    <cellStyle name="Total 4 5" xfId="6621" xr:uid="{00000000-0005-0000-0000-0000DF190000}"/>
    <cellStyle name="Total 4 6" xfId="6622" xr:uid="{00000000-0005-0000-0000-0000E0190000}"/>
    <cellStyle name="Total 4 7" xfId="6623" xr:uid="{00000000-0005-0000-0000-0000E1190000}"/>
    <cellStyle name="Total 4 7 2" xfId="6624" xr:uid="{00000000-0005-0000-0000-0000E2190000}"/>
    <cellStyle name="Total 5" xfId="6625" xr:uid="{00000000-0005-0000-0000-0000E3190000}"/>
    <cellStyle name="Total 5 2" xfId="6626" xr:uid="{00000000-0005-0000-0000-0000E4190000}"/>
    <cellStyle name="Total 5 2 2" xfId="6627" xr:uid="{00000000-0005-0000-0000-0000E5190000}"/>
    <cellStyle name="Total 5 2 2 2" xfId="6628" xr:uid="{00000000-0005-0000-0000-0000E6190000}"/>
    <cellStyle name="Total 5 2 2 3" xfId="6629" xr:uid="{00000000-0005-0000-0000-0000E7190000}"/>
    <cellStyle name="Total 5 2 2 4" xfId="6630" xr:uid="{00000000-0005-0000-0000-0000E8190000}"/>
    <cellStyle name="Total 5 2 2 5" xfId="6631" xr:uid="{00000000-0005-0000-0000-0000E9190000}"/>
    <cellStyle name="Total 5 2 3" xfId="6632" xr:uid="{00000000-0005-0000-0000-0000EA190000}"/>
    <cellStyle name="Total 5 2 4" xfId="6633" xr:uid="{00000000-0005-0000-0000-0000EB190000}"/>
    <cellStyle name="Total 5 2 5" xfId="6634" xr:uid="{00000000-0005-0000-0000-0000EC190000}"/>
    <cellStyle name="Total 5 2 6" xfId="6635" xr:uid="{00000000-0005-0000-0000-0000ED190000}"/>
    <cellStyle name="Total 5 3" xfId="6636" xr:uid="{00000000-0005-0000-0000-0000EE190000}"/>
    <cellStyle name="Total 5 3 2" xfId="6637" xr:uid="{00000000-0005-0000-0000-0000EF190000}"/>
    <cellStyle name="Total 5 3 3" xfId="6638" xr:uid="{00000000-0005-0000-0000-0000F0190000}"/>
    <cellStyle name="Total 5 3 4" xfId="6639" xr:uid="{00000000-0005-0000-0000-0000F1190000}"/>
    <cellStyle name="Total 5 3 5" xfId="6640" xr:uid="{00000000-0005-0000-0000-0000F2190000}"/>
    <cellStyle name="Total 5 4" xfId="6641" xr:uid="{00000000-0005-0000-0000-0000F3190000}"/>
    <cellStyle name="Total 5 5" xfId="6642" xr:uid="{00000000-0005-0000-0000-0000F4190000}"/>
    <cellStyle name="Total 5 6" xfId="6643" xr:uid="{00000000-0005-0000-0000-0000F5190000}"/>
    <cellStyle name="Total 5 7" xfId="6644" xr:uid="{00000000-0005-0000-0000-0000F6190000}"/>
    <cellStyle name="Total 6" xfId="6645" xr:uid="{00000000-0005-0000-0000-0000F7190000}"/>
    <cellStyle name="Total 6 2" xfId="6646" xr:uid="{00000000-0005-0000-0000-0000F8190000}"/>
    <cellStyle name="Total 6 2 2" xfId="6647" xr:uid="{00000000-0005-0000-0000-0000F9190000}"/>
    <cellStyle name="Total 6 2 2 2" xfId="6648" xr:uid="{00000000-0005-0000-0000-0000FA190000}"/>
    <cellStyle name="Total 6 2 2 3" xfId="6649" xr:uid="{00000000-0005-0000-0000-0000FB190000}"/>
    <cellStyle name="Total 6 2 2 4" xfId="6650" xr:uid="{00000000-0005-0000-0000-0000FC190000}"/>
    <cellStyle name="Total 6 2 2 5" xfId="6651" xr:uid="{00000000-0005-0000-0000-0000FD190000}"/>
    <cellStyle name="Total 6 2 3" xfId="6652" xr:uid="{00000000-0005-0000-0000-0000FE190000}"/>
    <cellStyle name="Total 6 2 4" xfId="6653" xr:uid="{00000000-0005-0000-0000-0000FF190000}"/>
    <cellStyle name="Total 6 2 5" xfId="6654" xr:uid="{00000000-0005-0000-0000-0000001A0000}"/>
    <cellStyle name="Total 6 2 6" xfId="6655" xr:uid="{00000000-0005-0000-0000-0000011A0000}"/>
    <cellStyle name="Total 6 3" xfId="6656" xr:uid="{00000000-0005-0000-0000-0000021A0000}"/>
    <cellStyle name="Total 6 3 2" xfId="6657" xr:uid="{00000000-0005-0000-0000-0000031A0000}"/>
    <cellStyle name="Total 6 3 3" xfId="6658" xr:uid="{00000000-0005-0000-0000-0000041A0000}"/>
    <cellStyle name="Total 6 3 4" xfId="6659" xr:uid="{00000000-0005-0000-0000-0000051A0000}"/>
    <cellStyle name="Total 6 3 5" xfId="6660" xr:uid="{00000000-0005-0000-0000-0000061A0000}"/>
    <cellStyle name="Total 6 4" xfId="6661" xr:uid="{00000000-0005-0000-0000-0000071A0000}"/>
    <cellStyle name="Total 6 5" xfId="6662" xr:uid="{00000000-0005-0000-0000-0000081A0000}"/>
    <cellStyle name="Total 6 6" xfId="6663" xr:uid="{00000000-0005-0000-0000-0000091A0000}"/>
    <cellStyle name="Total 6 7" xfId="6664" xr:uid="{00000000-0005-0000-0000-00000A1A0000}"/>
    <cellStyle name="Total 7" xfId="6665" xr:uid="{00000000-0005-0000-0000-00000B1A0000}"/>
    <cellStyle name="Total 7 2" xfId="6666" xr:uid="{00000000-0005-0000-0000-00000C1A0000}"/>
    <cellStyle name="Total 7 3" xfId="6667" xr:uid="{00000000-0005-0000-0000-00000D1A0000}"/>
    <cellStyle name="Total 7 4" xfId="6668" xr:uid="{00000000-0005-0000-0000-00000E1A0000}"/>
    <cellStyle name="Total 7 5" xfId="6669" xr:uid="{00000000-0005-0000-0000-00000F1A0000}"/>
    <cellStyle name="Total 8" xfId="6670" xr:uid="{00000000-0005-0000-0000-0000101A0000}"/>
    <cellStyle name="Total 8 2" xfId="6671" xr:uid="{00000000-0005-0000-0000-0000111A0000}"/>
    <cellStyle name="Total 8 2 2" xfId="6672" xr:uid="{00000000-0005-0000-0000-0000121A0000}"/>
    <cellStyle name="Total 8 3" xfId="6673" xr:uid="{00000000-0005-0000-0000-0000131A0000}"/>
    <cellStyle name="V¡rgula" xfId="6674" xr:uid="{00000000-0005-0000-0000-0000141A0000}"/>
    <cellStyle name="V¡rgula0" xfId="6675" xr:uid="{00000000-0005-0000-0000-0000151A0000}"/>
    <cellStyle name="Vírgula" xfId="6676" xr:uid="{00000000-0005-0000-0000-0000161A0000}"/>
    <cellStyle name="Währung [0]_Compiling Utility Macros" xfId="6677" xr:uid="{00000000-0005-0000-0000-0000171A0000}"/>
    <cellStyle name="Währung_Compiling Utility Macros" xfId="6678" xr:uid="{00000000-0005-0000-0000-0000181A0000}"/>
    <cellStyle name="Warning Text 2" xfId="6679" xr:uid="{00000000-0005-0000-0000-0000191A0000}"/>
    <cellStyle name="Warning Text 2 2" xfId="6680" xr:uid="{00000000-0005-0000-0000-00001A1A0000}"/>
    <cellStyle name="Warning Text 2 3" xfId="6681" xr:uid="{00000000-0005-0000-0000-00001B1A0000}"/>
    <cellStyle name="Warning Text 2 4" xfId="6682" xr:uid="{00000000-0005-0000-0000-00001C1A0000}"/>
    <cellStyle name="Warning Text 2 5" xfId="6683" xr:uid="{00000000-0005-0000-0000-00001D1A0000}"/>
    <cellStyle name="Warning Text 3" xfId="6684" xr:uid="{00000000-0005-0000-0000-00001E1A0000}"/>
    <cellStyle name="Warning Text 4" xfId="6685" xr:uid="{00000000-0005-0000-0000-00001F1A0000}"/>
    <cellStyle name="Warning Text 5" xfId="6686" xr:uid="{00000000-0005-0000-0000-0000201A0000}"/>
    <cellStyle name="Warning Text 6" xfId="6687" xr:uid="{00000000-0005-0000-0000-0000211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inan/Documents/documents/Magareng%20LM_%20Revenue%20Issues/Budgeting%202019%20-2020/2022_2023/Final/DORA%202022_2023/2022%20Division%20of%20Revenue%20Bill%20Schedules%20in%20Excel%20format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onathan/Desktop/DoRA%20PDF%20macro/Excel/Final%202020%20MTEF%20DoR%20Bill%20Schedules%20and%20Annexu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Schedule 1 &amp; 2"/>
      <sheetName val="Schedule 3"/>
      <sheetName val="Schedule 4A"/>
      <sheetName val="Schedule 4B"/>
      <sheetName val="Schedule 5A"/>
      <sheetName val="Schedule 5B"/>
      <sheetName val="Schedule 6A"/>
      <sheetName val="Schedule 6B"/>
      <sheetName val="Schedule 7A &amp; 7B"/>
      <sheetName val="AN-W4 Cover Page"/>
      <sheetName val="Current"/>
      <sheetName val="AN-W5 Cover Page"/>
      <sheetName val="Infrastructure"/>
      <sheetName val="AN-W6 Cover Page"/>
      <sheetName val="Allocations-in-Kind"/>
      <sheetName val="AN-W7 Cover Page"/>
      <sheetName val="ES and Grants Total"/>
      <sheetName val="AP-W1 Cover Page"/>
      <sheetName val="ES Breakdown"/>
      <sheetName val="AP-W2 Cover Page"/>
      <sheetName val="MIG and WSIG Breakdown"/>
      <sheetName val="AP-W3 Cover Page"/>
      <sheetName val="MIG &amp; IUDG (Sport Component)"/>
      <sheetName val="AP-W4 Cover Page"/>
      <sheetName val="EPWP Municipalities"/>
      <sheetName val="AP-W5 Cover Page"/>
      <sheetName val="Regional Bulk Project per LM"/>
      <sheetName val="AP-W6 Cover Page"/>
      <sheetName val="ECD"/>
      <sheetName val="AP-W7 Cover Page"/>
      <sheetName val="DHPG"/>
      <sheetName val="AP-W8 Cover Page"/>
      <sheetName val="HRTG"/>
      <sheetName val="AP-W9 Cover Page"/>
      <sheetName val="EPWP Integrated"/>
      <sheetName val="AP-W10 Cover Page"/>
      <sheetName val="EPWP Social Sector"/>
      <sheetName val="AP-W9 Cover Page old"/>
      <sheetName val="ILPG old"/>
      <sheetName val="AP-W11 Cover Page"/>
      <sheetName val="SIBG"/>
      <sheetName val="AP-W12 Cover Page"/>
      <sheetName val="NHIG"/>
      <sheetName val="AP-W11 Cover Page 2"/>
      <sheetName val="Disaster Allocations"/>
      <sheetName val="Summary"/>
      <sheetName val="EC"/>
      <sheetName val="FS"/>
      <sheetName val="GT"/>
      <sheetName val="KZN"/>
      <sheetName val="LIM"/>
      <sheetName val="MPU"/>
      <sheetName val="NC"/>
      <sheetName val="NW"/>
      <sheetName val="WC"/>
      <sheetName val="Unalloc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Schedule 1 &amp; 2"/>
      <sheetName val="Schedule 3"/>
      <sheetName val="Schedule 4A"/>
      <sheetName val="Schedule 4B"/>
      <sheetName val="Schedule 5A"/>
      <sheetName val="Schedule 5B"/>
      <sheetName val="Schedule 6A"/>
      <sheetName val="Schedule 6B"/>
      <sheetName val="Schedule 7A &amp; 7B"/>
      <sheetName val="AN-W4 Cover Page"/>
      <sheetName val="Current"/>
      <sheetName val="AN-W5 Cover Page"/>
      <sheetName val="Infrastructure"/>
      <sheetName val="AN-W6 Cover Page"/>
      <sheetName val="Allocations-in-Kind"/>
      <sheetName val="AN-W7 Cover Page"/>
      <sheetName val="ES and Grants Total"/>
      <sheetName val="AP-W1 Cover Page"/>
      <sheetName val="ES Breakdown"/>
      <sheetName val="AP-W2 Cover Page"/>
      <sheetName val="MIG and WSIG Breakdown"/>
      <sheetName val="AP-W3 Cover Page"/>
      <sheetName val="MIG &amp; IUDG (Sport Component)"/>
      <sheetName val="AP-W4 Cover Page"/>
      <sheetName val="EPWP Municipalities"/>
      <sheetName val="AP-W5 Cover Page"/>
      <sheetName val="Regional Bulk Project per LM"/>
      <sheetName val="AP-W6 Cover Page"/>
      <sheetName val="ECD"/>
      <sheetName val="AP-W7 Cover Page"/>
      <sheetName val="HIV TB Malaria CO G"/>
      <sheetName val="AP-W8 Cover Page"/>
      <sheetName val="SHRTDG"/>
      <sheetName val="AP-W9 Cover Page"/>
      <sheetName val="EPWP Integrated"/>
      <sheetName val="AP-W10 Cover Page"/>
      <sheetName val="EPWP Social Sector"/>
      <sheetName val="AP-W11 Cover Page"/>
      <sheetName val="ILPG"/>
      <sheetName val="AP-W12 Cover Page"/>
      <sheetName val="SIBG"/>
      <sheetName val="AP-W13 Cover Page"/>
      <sheetName val="NHIG"/>
      <sheetName val="AP-W14 Cover Page"/>
      <sheetName val="Disaster Allocations"/>
      <sheetName val="Summary"/>
      <sheetName val="EC"/>
      <sheetName val="FS"/>
      <sheetName val="GT"/>
      <sheetName val="KZN"/>
      <sheetName val="LIM"/>
      <sheetName val="MPU"/>
      <sheetName val="NC"/>
      <sheetName val="NW"/>
      <sheetName val="WC"/>
      <sheetName val="Unallocated"/>
    </sheetNames>
    <sheetDataSet>
      <sheetData sheetId="0">
        <row r="4">
          <cell r="AD4" t="str">
            <v>Education</v>
          </cell>
        </row>
        <row r="5">
          <cell r="AD5" t="str">
            <v>Health</v>
          </cell>
        </row>
        <row r="6">
          <cell r="AD6" t="str">
            <v>Social Development</v>
          </cell>
        </row>
        <row r="7">
          <cell r="AD7" t="str">
            <v>Office of the Premier</v>
          </cell>
        </row>
        <row r="8">
          <cell r="AD8" t="str">
            <v>Provincial Legislature</v>
          </cell>
        </row>
        <row r="9">
          <cell r="AD9" t="str">
            <v>Public Works</v>
          </cell>
        </row>
        <row r="10">
          <cell r="AD10" t="str">
            <v>Cooperative Governance and Traditional Affairs</v>
          </cell>
        </row>
        <row r="11">
          <cell r="AD11" t="str">
            <v>Rural Development and Agrarian Reform</v>
          </cell>
        </row>
        <row r="12">
          <cell r="AD12" t="str">
            <v>Economic Development, Environmental Affairs and Tourism</v>
          </cell>
        </row>
        <row r="13">
          <cell r="AD13" t="str">
            <v>Transport</v>
          </cell>
        </row>
        <row r="14">
          <cell r="AD14" t="str">
            <v>Human Settlements</v>
          </cell>
        </row>
        <row r="15">
          <cell r="AD15" t="str">
            <v>Provincial Treasury</v>
          </cell>
        </row>
        <row r="16">
          <cell r="AD16" t="str">
            <v>Sport, Recreation, Arts and Culture</v>
          </cell>
        </row>
        <row r="17">
          <cell r="AD17" t="str">
            <v>Safety and Liaison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zo Jonas" id="{4C1A05BB-BBDE-41CD-9365-27D8686732B3}" userId="827e3bcce97a57b7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8" dT="2025-02-24T06:57:08.98" personId="{4C1A05BB-BBDE-41CD-9365-27D8686732B3}" id="{44A318BB-6285-41B4-8474-5404684D75B8}">
    <text>Breakage deposit = R 1000
Cleaning Deposit = R 1000
Storage Deposit = R 500</text>
  </threadedComment>
  <threadedComment ref="B52" dT="2025-02-24T06:57:08.98" personId="{4C1A05BB-BBDE-41CD-9365-27D8686732B3}" id="{766F987F-AE35-460D-9842-23DFC4312D35}">
    <text>Breakage deposit = R 1000
Cleaning Deposit = R 1000
Storage Deposit = R 500</text>
  </threadedComment>
  <threadedComment ref="B56" dT="2025-02-24T06:59:42.65" personId="{4C1A05BB-BBDE-41CD-9365-27D8686732B3}" id="{460624C2-A3A9-4DD4-88D4-5802025199CB}">
    <text xml:space="preserve">Breakage deposit = R 1000
Cleaning Deposit = R 1000
Storage Deposit = R 500
</text>
  </threadedComment>
  <threadedComment ref="B62" dT="2025-02-24T06:59:42.65" personId="{4C1A05BB-BBDE-41CD-9365-27D8686732B3}" id="{ABB4BDA3-4178-462A-9B0B-20688DE1D933}">
    <text xml:space="preserve">Breakage deposit = R 1000
Cleaning Deposit = R 1000
Storage Deposit = R 500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78"/>
  <sheetViews>
    <sheetView view="pageBreakPreview" topLeftCell="B1" zoomScaleNormal="100" zoomScaleSheetLayoutView="100" workbookViewId="0">
      <selection activeCell="P312" sqref="P312"/>
    </sheetView>
  </sheetViews>
  <sheetFormatPr defaultColWidth="9.06640625" defaultRowHeight="14.25"/>
  <cols>
    <col min="1" max="1" width="0" style="162" hidden="1" customWidth="1"/>
    <col min="2" max="2" width="5.59765625" style="162" customWidth="1"/>
    <col min="3" max="3" width="68.73046875" style="162" customWidth="1"/>
    <col min="4" max="4" width="7.73046875" style="162" customWidth="1"/>
    <col min="5" max="5" width="12" style="176" hidden="1" customWidth="1"/>
    <col min="6" max="7" width="12.796875" style="176" hidden="1" customWidth="1"/>
    <col min="8" max="8" width="10.59765625" style="161" hidden="1" customWidth="1"/>
    <col min="9" max="9" width="12.796875" style="176" hidden="1" customWidth="1"/>
    <col min="10" max="10" width="15.59765625" style="162" hidden="1" customWidth="1"/>
    <col min="11" max="12" width="14.33203125" style="176" hidden="1" customWidth="1"/>
    <col min="13" max="14" width="14.33203125" style="176" bestFit="1" customWidth="1"/>
    <col min="15" max="16" width="15.6640625" style="162" bestFit="1" customWidth="1"/>
    <col min="17" max="16384" width="9.06640625" style="162"/>
  </cols>
  <sheetData>
    <row r="1" spans="2:16" ht="17.649999999999999">
      <c r="B1" s="157" t="s">
        <v>188</v>
      </c>
      <c r="C1" s="158"/>
      <c r="D1" s="158"/>
      <c r="E1" s="159"/>
      <c r="F1" s="160"/>
      <c r="G1" s="160"/>
      <c r="I1" s="160"/>
      <c r="J1" s="160"/>
      <c r="K1" s="160"/>
      <c r="L1" s="160"/>
      <c r="M1" s="160"/>
      <c r="N1" s="160"/>
      <c r="O1" s="160"/>
      <c r="P1" s="160"/>
    </row>
    <row r="2" spans="2:16">
      <c r="B2" s="163"/>
      <c r="C2" s="164"/>
      <c r="D2" s="164"/>
      <c r="E2" s="165"/>
      <c r="F2" s="166"/>
      <c r="G2" s="166"/>
      <c r="I2" s="166"/>
      <c r="J2" s="166"/>
      <c r="K2" s="166"/>
      <c r="L2" s="166"/>
      <c r="M2" s="166"/>
      <c r="N2" s="166"/>
      <c r="O2" s="166"/>
      <c r="P2" s="166"/>
    </row>
    <row r="3" spans="2:16" ht="17.649999999999999">
      <c r="B3" s="167"/>
      <c r="C3" s="164"/>
      <c r="D3" s="164"/>
      <c r="E3" s="165"/>
      <c r="F3" s="166"/>
      <c r="G3" s="166"/>
      <c r="I3" s="166"/>
      <c r="J3" s="166"/>
      <c r="K3" s="166"/>
      <c r="L3" s="166"/>
      <c r="M3" s="166"/>
      <c r="N3" s="166"/>
      <c r="O3" s="166"/>
      <c r="P3" s="166"/>
    </row>
    <row r="4" spans="2:16">
      <c r="B4" s="163"/>
      <c r="C4" s="164"/>
      <c r="D4" s="164"/>
      <c r="E4" s="165"/>
      <c r="F4" s="168"/>
      <c r="G4" s="168"/>
      <c r="I4" s="168"/>
      <c r="J4" s="168"/>
      <c r="K4" s="168"/>
      <c r="L4" s="168"/>
      <c r="M4" s="168"/>
      <c r="N4" s="168"/>
      <c r="O4" s="168"/>
      <c r="P4" s="168"/>
    </row>
    <row r="5" spans="2:16" ht="17.649999999999999">
      <c r="B5" s="167" t="s">
        <v>189</v>
      </c>
      <c r="C5" s="164"/>
      <c r="D5" s="164"/>
      <c r="E5" s="169" t="s">
        <v>190</v>
      </c>
      <c r="F5" s="169" t="s">
        <v>191</v>
      </c>
      <c r="G5" s="169" t="s">
        <v>192</v>
      </c>
      <c r="I5" s="169" t="s">
        <v>193</v>
      </c>
      <c r="J5" s="169" t="s">
        <v>195</v>
      </c>
      <c r="K5" s="169" t="s">
        <v>196</v>
      </c>
      <c r="L5" s="169" t="s">
        <v>197</v>
      </c>
      <c r="M5" s="169" t="s">
        <v>198</v>
      </c>
      <c r="N5" s="169" t="s">
        <v>778</v>
      </c>
      <c r="O5" s="169" t="s">
        <v>790</v>
      </c>
      <c r="P5" s="169" t="s">
        <v>1216</v>
      </c>
    </row>
    <row r="6" spans="2:16" ht="14.65" thickBot="1">
      <c r="B6" s="170"/>
      <c r="C6" s="171"/>
      <c r="D6" s="171"/>
      <c r="E6" s="172"/>
      <c r="F6" s="173"/>
      <c r="G6" s="173"/>
      <c r="I6" s="173"/>
      <c r="J6" s="174" t="s">
        <v>199</v>
      </c>
      <c r="K6" s="174">
        <v>0</v>
      </c>
      <c r="L6" s="174"/>
      <c r="M6" s="174" t="s">
        <v>1198</v>
      </c>
      <c r="N6" s="174" t="s">
        <v>1222</v>
      </c>
      <c r="O6" s="174" t="s">
        <v>1214</v>
      </c>
      <c r="P6" s="174" t="s">
        <v>1215</v>
      </c>
    </row>
    <row r="7" spans="2:16" ht="14.65" hidden="1" thickBot="1">
      <c r="B7" s="175"/>
      <c r="C7" s="175"/>
      <c r="D7" s="175"/>
      <c r="G7" s="176">
        <v>0.9995049504950495</v>
      </c>
      <c r="I7" s="176">
        <v>0.9995049504950495</v>
      </c>
      <c r="K7" s="162"/>
      <c r="L7" s="162"/>
      <c r="M7" s="162"/>
      <c r="N7" s="162"/>
    </row>
    <row r="8" spans="2:16" ht="14.65" hidden="1" thickBot="1">
      <c r="B8" s="177"/>
      <c r="C8" s="177"/>
      <c r="D8" s="177"/>
      <c r="K8" s="162"/>
      <c r="L8" s="162"/>
      <c r="M8" s="162"/>
      <c r="N8" s="162"/>
    </row>
    <row r="9" spans="2:16" ht="14.65" hidden="1" thickBot="1">
      <c r="B9" s="27"/>
      <c r="K9" s="162"/>
      <c r="L9" s="162"/>
      <c r="M9" s="162"/>
      <c r="N9" s="162"/>
    </row>
    <row r="10" spans="2:16" ht="14.65" hidden="1" thickBot="1">
      <c r="B10" s="27"/>
      <c r="K10" s="162"/>
      <c r="L10" s="162"/>
      <c r="M10" s="162"/>
      <c r="N10" s="162"/>
    </row>
    <row r="11" spans="2:16" ht="15.4" hidden="1" thickBot="1">
      <c r="B11" s="178" t="s">
        <v>200</v>
      </c>
      <c r="E11" s="179" t="s">
        <v>201</v>
      </c>
      <c r="F11" s="179" t="s">
        <v>201</v>
      </c>
      <c r="G11" s="179"/>
      <c r="I11" s="179"/>
      <c r="K11" s="162"/>
      <c r="L11" s="162"/>
      <c r="M11" s="162"/>
      <c r="N11" s="162"/>
    </row>
    <row r="12" spans="2:16" ht="14.65" hidden="1" thickBot="1">
      <c r="B12" s="180"/>
      <c r="K12" s="162"/>
      <c r="L12" s="162"/>
      <c r="M12" s="162"/>
      <c r="N12" s="162"/>
    </row>
    <row r="13" spans="2:16" ht="14.65" hidden="1" thickBot="1">
      <c r="B13" s="162" t="s">
        <v>202</v>
      </c>
      <c r="K13" s="162"/>
      <c r="L13" s="162"/>
      <c r="M13" s="162"/>
      <c r="N13" s="162"/>
    </row>
    <row r="14" spans="2:16" ht="14.65" hidden="1" thickBot="1">
      <c r="C14" s="162" t="s">
        <v>203</v>
      </c>
      <c r="D14" s="162" t="s">
        <v>204</v>
      </c>
      <c r="E14" s="176">
        <v>140</v>
      </c>
      <c r="F14" s="176">
        <v>140</v>
      </c>
      <c r="K14" s="162"/>
      <c r="L14" s="162"/>
      <c r="M14" s="162"/>
      <c r="N14" s="162"/>
    </row>
    <row r="15" spans="2:16" ht="14.65" hidden="1" thickBot="1">
      <c r="C15" s="162" t="s">
        <v>205</v>
      </c>
      <c r="D15" s="162" t="s">
        <v>206</v>
      </c>
      <c r="E15" s="176">
        <v>170</v>
      </c>
      <c r="F15" s="176">
        <v>170</v>
      </c>
      <c r="K15" s="162"/>
      <c r="L15" s="162"/>
      <c r="M15" s="162"/>
      <c r="N15" s="162"/>
    </row>
    <row r="16" spans="2:16" ht="14.65" hidden="1" thickBot="1">
      <c r="C16" s="162" t="s">
        <v>207</v>
      </c>
      <c r="D16" s="162" t="s">
        <v>208</v>
      </c>
      <c r="E16" s="176">
        <v>250</v>
      </c>
      <c r="F16" s="176">
        <v>250</v>
      </c>
      <c r="G16" s="176">
        <v>250</v>
      </c>
      <c r="I16" s="176">
        <v>250</v>
      </c>
      <c r="K16" s="162"/>
      <c r="L16" s="162"/>
      <c r="M16" s="162"/>
      <c r="N16" s="162"/>
    </row>
    <row r="17" spans="2:15" ht="12.75" hidden="1" customHeight="1">
      <c r="C17" s="162" t="s">
        <v>209</v>
      </c>
      <c r="D17" s="181" t="s">
        <v>210</v>
      </c>
      <c r="E17" s="176">
        <v>60</v>
      </c>
      <c r="F17" s="176">
        <v>60</v>
      </c>
      <c r="G17" s="176">
        <v>0.9995049504950495</v>
      </c>
      <c r="I17" s="176">
        <v>0.9995049504950495</v>
      </c>
      <c r="K17" s="162"/>
      <c r="L17" s="162"/>
      <c r="M17" s="162"/>
      <c r="N17" s="162"/>
    </row>
    <row r="18" spans="2:15" ht="12.75" hidden="1" customHeight="1">
      <c r="K18" s="162"/>
      <c r="L18" s="162"/>
      <c r="M18" s="162"/>
      <c r="N18" s="162"/>
    </row>
    <row r="19" spans="2:15" ht="13.5" hidden="1" customHeight="1" thickBot="1">
      <c r="B19" s="162" t="s">
        <v>211</v>
      </c>
      <c r="J19" s="182"/>
      <c r="K19" s="182"/>
      <c r="L19" s="182"/>
      <c r="M19" s="182"/>
      <c r="N19" s="182"/>
      <c r="O19" s="182"/>
    </row>
    <row r="20" spans="2:15" ht="13.5" hidden="1" customHeight="1" thickTop="1">
      <c r="C20" s="162" t="s">
        <v>203</v>
      </c>
      <c r="D20" s="162" t="s">
        <v>204</v>
      </c>
      <c r="E20" s="176">
        <v>60</v>
      </c>
      <c r="F20" s="176">
        <v>60</v>
      </c>
      <c r="G20" s="176">
        <v>60</v>
      </c>
      <c r="I20" s="176">
        <v>60</v>
      </c>
      <c r="K20" s="162"/>
      <c r="L20" s="162"/>
      <c r="M20" s="162"/>
      <c r="N20" s="162"/>
    </row>
    <row r="21" spans="2:15" ht="12.75" hidden="1" customHeight="1">
      <c r="C21" s="162" t="s">
        <v>205</v>
      </c>
      <c r="D21" s="162" t="s">
        <v>206</v>
      </c>
      <c r="E21" s="176">
        <v>65</v>
      </c>
      <c r="F21" s="176">
        <v>65</v>
      </c>
      <c r="G21" s="176">
        <v>550</v>
      </c>
      <c r="I21" s="176">
        <v>550</v>
      </c>
      <c r="K21" s="162"/>
      <c r="L21" s="162"/>
      <c r="M21" s="162"/>
      <c r="N21" s="162"/>
    </row>
    <row r="22" spans="2:15" ht="12.75" hidden="1" customHeight="1">
      <c r="C22" s="162" t="s">
        <v>207</v>
      </c>
      <c r="D22" s="162" t="s">
        <v>208</v>
      </c>
      <c r="E22" s="176">
        <v>70</v>
      </c>
      <c r="F22" s="176">
        <v>70</v>
      </c>
      <c r="G22" s="176">
        <v>0</v>
      </c>
      <c r="I22" s="176">
        <v>0</v>
      </c>
      <c r="K22" s="162"/>
      <c r="L22" s="162"/>
      <c r="M22" s="162"/>
      <c r="N22" s="162"/>
    </row>
    <row r="23" spans="2:15" ht="12.75" hidden="1" customHeight="1">
      <c r="G23" s="176">
        <v>0</v>
      </c>
      <c r="I23" s="176">
        <v>0</v>
      </c>
      <c r="K23" s="162"/>
      <c r="L23" s="162"/>
      <c r="M23" s="162"/>
      <c r="N23" s="162"/>
    </row>
    <row r="24" spans="2:15" ht="12.75" hidden="1" customHeight="1">
      <c r="B24" s="162" t="s">
        <v>212</v>
      </c>
      <c r="E24" s="176">
        <v>350</v>
      </c>
      <c r="F24" s="176">
        <v>350</v>
      </c>
      <c r="G24" s="176">
        <v>0</v>
      </c>
      <c r="I24" s="176">
        <v>0</v>
      </c>
      <c r="K24" s="162"/>
      <c r="L24" s="162"/>
      <c r="M24" s="162"/>
      <c r="N24" s="162"/>
    </row>
    <row r="25" spans="2:15" ht="12.75" hidden="1" customHeight="1">
      <c r="G25" s="176">
        <v>0</v>
      </c>
      <c r="I25" s="176">
        <v>0</v>
      </c>
      <c r="K25" s="162"/>
      <c r="L25" s="162"/>
      <c r="M25" s="162"/>
      <c r="N25" s="162"/>
    </row>
    <row r="26" spans="2:15" ht="13.5" hidden="1" customHeight="1" thickBot="1">
      <c r="K26" s="162"/>
      <c r="L26" s="162"/>
      <c r="M26" s="162"/>
      <c r="N26" s="162"/>
    </row>
    <row r="27" spans="2:15" ht="12.75" hidden="1" customHeight="1">
      <c r="B27" s="177"/>
      <c r="C27" s="177"/>
      <c r="D27" s="177"/>
      <c r="G27" s="176">
        <v>550</v>
      </c>
      <c r="I27" s="176">
        <v>550</v>
      </c>
      <c r="K27" s="162"/>
      <c r="L27" s="162"/>
      <c r="M27" s="162"/>
      <c r="N27" s="162"/>
    </row>
    <row r="28" spans="2:15" ht="12.75" hidden="1" customHeight="1">
      <c r="B28" s="27" t="s">
        <v>213</v>
      </c>
      <c r="E28" s="179" t="s">
        <v>201</v>
      </c>
      <c r="F28" s="179" t="s">
        <v>201</v>
      </c>
      <c r="G28" s="179">
        <v>0</v>
      </c>
      <c r="I28" s="179">
        <v>0</v>
      </c>
      <c r="K28" s="162"/>
      <c r="L28" s="162"/>
      <c r="M28" s="162"/>
      <c r="N28" s="162"/>
    </row>
    <row r="29" spans="2:15" ht="12.75" hidden="1" customHeight="1">
      <c r="C29" s="162" t="s">
        <v>214</v>
      </c>
      <c r="D29" s="162" t="s">
        <v>215</v>
      </c>
      <c r="E29" s="176">
        <v>160</v>
      </c>
      <c r="F29" s="176">
        <v>160</v>
      </c>
      <c r="G29" s="176">
        <v>0</v>
      </c>
      <c r="I29" s="176">
        <v>0</v>
      </c>
      <c r="K29" s="162"/>
      <c r="L29" s="162"/>
      <c r="M29" s="162"/>
      <c r="N29" s="162"/>
    </row>
    <row r="30" spans="2:15" ht="12.75" hidden="1" customHeight="1">
      <c r="D30" s="162" t="s">
        <v>216</v>
      </c>
      <c r="E30" s="176">
        <v>110</v>
      </c>
      <c r="F30" s="176">
        <v>110</v>
      </c>
      <c r="G30" s="176">
        <v>0</v>
      </c>
      <c r="I30" s="176">
        <v>0</v>
      </c>
      <c r="K30" s="162"/>
      <c r="L30" s="162"/>
      <c r="M30" s="162"/>
      <c r="N30" s="162"/>
    </row>
    <row r="31" spans="2:15" ht="12.75" hidden="1" customHeight="1">
      <c r="K31" s="162"/>
      <c r="L31" s="162"/>
      <c r="M31" s="162"/>
      <c r="N31" s="162"/>
    </row>
    <row r="32" spans="2:15" ht="12.75" hidden="1" customHeight="1">
      <c r="C32" s="162" t="s">
        <v>217</v>
      </c>
      <c r="D32" s="162" t="s">
        <v>218</v>
      </c>
      <c r="E32" s="176">
        <v>95</v>
      </c>
      <c r="F32" s="176">
        <v>95</v>
      </c>
      <c r="G32" s="176">
        <v>650</v>
      </c>
      <c r="I32" s="176">
        <v>650</v>
      </c>
      <c r="K32" s="162"/>
      <c r="L32" s="162"/>
      <c r="M32" s="162"/>
      <c r="N32" s="162"/>
    </row>
    <row r="33" spans="2:14" ht="12.75" hidden="1" customHeight="1">
      <c r="D33" s="162" t="s">
        <v>219</v>
      </c>
      <c r="E33" s="176">
        <v>60</v>
      </c>
      <c r="F33" s="176">
        <v>60</v>
      </c>
      <c r="G33" s="176">
        <v>60</v>
      </c>
      <c r="I33" s="176">
        <v>60</v>
      </c>
      <c r="K33" s="162"/>
      <c r="L33" s="162"/>
      <c r="M33" s="162"/>
      <c r="N33" s="162"/>
    </row>
    <row r="34" spans="2:14" ht="12.75" hidden="1" customHeight="1">
      <c r="K34" s="162"/>
      <c r="L34" s="162"/>
      <c r="M34" s="162"/>
      <c r="N34" s="162"/>
    </row>
    <row r="35" spans="2:14" ht="12.75" hidden="1" customHeight="1">
      <c r="C35" s="162" t="s">
        <v>220</v>
      </c>
      <c r="E35" s="176">
        <v>45</v>
      </c>
      <c r="F35" s="176">
        <v>45</v>
      </c>
      <c r="G35" s="176">
        <v>45</v>
      </c>
      <c r="I35" s="176">
        <v>45</v>
      </c>
      <c r="K35" s="162"/>
      <c r="L35" s="162"/>
      <c r="M35" s="162"/>
      <c r="N35" s="162"/>
    </row>
    <row r="36" spans="2:14" ht="12.75" hidden="1" customHeight="1">
      <c r="G36" s="176">
        <v>550</v>
      </c>
      <c r="I36" s="176">
        <v>550</v>
      </c>
      <c r="K36" s="162"/>
      <c r="L36" s="162"/>
      <c r="M36" s="162"/>
      <c r="N36" s="162"/>
    </row>
    <row r="37" spans="2:14" ht="12.75" hidden="1" customHeight="1">
      <c r="B37" s="27" t="s">
        <v>221</v>
      </c>
      <c r="G37" s="176">
        <v>0</v>
      </c>
      <c r="I37" s="176">
        <v>0</v>
      </c>
      <c r="K37" s="162"/>
      <c r="L37" s="162"/>
      <c r="M37" s="162"/>
      <c r="N37" s="162"/>
    </row>
    <row r="38" spans="2:14" ht="12.75" hidden="1" customHeight="1">
      <c r="C38" s="162" t="s">
        <v>214</v>
      </c>
      <c r="D38" s="162" t="s">
        <v>222</v>
      </c>
      <c r="E38" s="176">
        <v>115</v>
      </c>
      <c r="F38" s="176">
        <v>115</v>
      </c>
      <c r="G38" s="176">
        <v>0</v>
      </c>
      <c r="I38" s="176">
        <v>0</v>
      </c>
      <c r="K38" s="162"/>
      <c r="L38" s="162"/>
      <c r="M38" s="162"/>
      <c r="N38" s="162"/>
    </row>
    <row r="39" spans="2:14" ht="12.75" hidden="1" customHeight="1">
      <c r="D39" s="162" t="s">
        <v>223</v>
      </c>
      <c r="E39" s="176">
        <v>150</v>
      </c>
      <c r="F39" s="176">
        <v>150</v>
      </c>
      <c r="G39" s="176">
        <v>0</v>
      </c>
      <c r="I39" s="176">
        <v>0</v>
      </c>
      <c r="K39" s="162"/>
      <c r="L39" s="162"/>
      <c r="M39" s="162"/>
      <c r="N39" s="162"/>
    </row>
    <row r="40" spans="2:14" ht="12.75" hidden="1" customHeight="1">
      <c r="G40" s="176">
        <v>0</v>
      </c>
      <c r="I40" s="176">
        <v>0</v>
      </c>
      <c r="K40" s="162"/>
      <c r="L40" s="162"/>
      <c r="M40" s="162"/>
      <c r="N40" s="162"/>
    </row>
    <row r="41" spans="2:14" ht="12.75" hidden="1" customHeight="1">
      <c r="C41" s="162" t="s">
        <v>224</v>
      </c>
      <c r="D41" s="162" t="s">
        <v>225</v>
      </c>
      <c r="E41" s="176">
        <v>170</v>
      </c>
      <c r="F41" s="176">
        <v>170</v>
      </c>
      <c r="G41" s="176">
        <v>170</v>
      </c>
      <c r="I41" s="176">
        <v>170</v>
      </c>
      <c r="K41" s="162"/>
      <c r="L41" s="162"/>
      <c r="M41" s="162"/>
      <c r="N41" s="162"/>
    </row>
    <row r="42" spans="2:14" ht="12.75" hidden="1" customHeight="1">
      <c r="D42" s="162" t="s">
        <v>226</v>
      </c>
      <c r="E42" s="176">
        <v>135</v>
      </c>
      <c r="F42" s="176">
        <v>135</v>
      </c>
      <c r="G42" s="176">
        <v>550</v>
      </c>
      <c r="I42" s="176">
        <v>550</v>
      </c>
      <c r="K42" s="162"/>
      <c r="L42" s="162"/>
      <c r="M42" s="162"/>
      <c r="N42" s="162"/>
    </row>
    <row r="43" spans="2:14" ht="12.75" hidden="1" customHeight="1">
      <c r="C43" s="162" t="s">
        <v>220</v>
      </c>
      <c r="E43" s="176">
        <v>400</v>
      </c>
      <c r="F43" s="176">
        <v>400</v>
      </c>
      <c r="G43" s="176">
        <v>0</v>
      </c>
      <c r="I43" s="176">
        <v>0</v>
      </c>
      <c r="K43" s="162"/>
      <c r="L43" s="162"/>
      <c r="M43" s="162"/>
      <c r="N43" s="162"/>
    </row>
    <row r="44" spans="2:14" ht="12.75" hidden="1" customHeight="1">
      <c r="B44" s="27" t="s">
        <v>227</v>
      </c>
      <c r="G44" s="176">
        <v>0</v>
      </c>
      <c r="I44" s="176">
        <v>0</v>
      </c>
      <c r="K44" s="162"/>
      <c r="L44" s="162"/>
      <c r="M44" s="162"/>
      <c r="N44" s="162"/>
    </row>
    <row r="45" spans="2:14" ht="12.75" hidden="1" customHeight="1">
      <c r="C45" s="162" t="s">
        <v>228</v>
      </c>
      <c r="D45" s="162" t="s">
        <v>229</v>
      </c>
      <c r="E45" s="176">
        <v>275</v>
      </c>
      <c r="F45" s="176">
        <v>275</v>
      </c>
      <c r="G45" s="176">
        <v>0</v>
      </c>
      <c r="I45" s="176">
        <v>0</v>
      </c>
      <c r="K45" s="162"/>
      <c r="L45" s="162"/>
      <c r="M45" s="162"/>
      <c r="N45" s="162"/>
    </row>
    <row r="46" spans="2:14" ht="12.75" hidden="1" customHeight="1">
      <c r="D46" s="162" t="s">
        <v>216</v>
      </c>
      <c r="E46" s="176">
        <v>135</v>
      </c>
      <c r="F46" s="176">
        <v>135</v>
      </c>
      <c r="G46" s="176">
        <v>135</v>
      </c>
      <c r="I46" s="176">
        <v>135</v>
      </c>
      <c r="K46" s="162"/>
      <c r="L46" s="162"/>
      <c r="M46" s="162"/>
      <c r="N46" s="162"/>
    </row>
    <row r="47" spans="2:14" ht="12.75" hidden="1" customHeight="1">
      <c r="G47" s="176">
        <v>650</v>
      </c>
      <c r="I47" s="176">
        <v>650</v>
      </c>
      <c r="K47" s="162"/>
      <c r="L47" s="162"/>
      <c r="M47" s="162"/>
      <c r="N47" s="162"/>
    </row>
    <row r="48" spans="2:14" ht="12.75" hidden="1" customHeight="1">
      <c r="K48" s="162"/>
      <c r="L48" s="162"/>
      <c r="M48" s="162"/>
      <c r="N48" s="162"/>
    </row>
    <row r="49" spans="2:14" ht="12.75" hidden="1" customHeight="1">
      <c r="C49" s="162" t="s">
        <v>220</v>
      </c>
      <c r="E49" s="176">
        <v>110</v>
      </c>
      <c r="F49" s="176">
        <v>110</v>
      </c>
      <c r="G49" s="176">
        <v>110</v>
      </c>
      <c r="I49" s="176">
        <v>110</v>
      </c>
      <c r="K49" s="162"/>
      <c r="L49" s="162"/>
      <c r="M49" s="162"/>
      <c r="N49" s="162"/>
    </row>
    <row r="50" spans="2:14" ht="12.75" hidden="1" customHeight="1">
      <c r="G50" s="176">
        <v>0.9995049504950495</v>
      </c>
      <c r="I50" s="176">
        <v>0.9995049504950495</v>
      </c>
      <c r="K50" s="162"/>
      <c r="L50" s="162"/>
      <c r="M50" s="162"/>
      <c r="N50" s="162"/>
    </row>
    <row r="51" spans="2:14" ht="12.75" hidden="1" customHeight="1">
      <c r="C51" s="162" t="s">
        <v>230</v>
      </c>
      <c r="E51" s="176">
        <v>275</v>
      </c>
      <c r="F51" s="176">
        <v>275</v>
      </c>
      <c r="G51" s="176">
        <v>275</v>
      </c>
      <c r="I51" s="176">
        <v>275</v>
      </c>
      <c r="K51" s="162"/>
      <c r="L51" s="162"/>
      <c r="M51" s="162"/>
      <c r="N51" s="162"/>
    </row>
    <row r="52" spans="2:14" ht="12.75" hidden="1" customHeight="1">
      <c r="K52" s="162"/>
      <c r="L52" s="162"/>
      <c r="M52" s="162"/>
      <c r="N52" s="162"/>
    </row>
    <row r="53" spans="2:14" ht="12.75" hidden="1" customHeight="1">
      <c r="G53" s="176">
        <v>0</v>
      </c>
      <c r="I53" s="176">
        <v>0</v>
      </c>
      <c r="K53" s="162"/>
      <c r="L53" s="162"/>
      <c r="M53" s="162"/>
      <c r="N53" s="162"/>
    </row>
    <row r="54" spans="2:14" ht="15.75" hidden="1" customHeight="1">
      <c r="B54" s="178" t="s">
        <v>231</v>
      </c>
      <c r="E54" s="179" t="s">
        <v>201</v>
      </c>
      <c r="F54" s="179" t="s">
        <v>201</v>
      </c>
      <c r="G54" s="179">
        <v>0</v>
      </c>
      <c r="I54" s="179">
        <v>0</v>
      </c>
      <c r="K54" s="162"/>
      <c r="L54" s="162"/>
      <c r="M54" s="162"/>
      <c r="N54" s="162"/>
    </row>
    <row r="55" spans="2:14" ht="15.75" hidden="1" customHeight="1">
      <c r="B55" s="178"/>
      <c r="E55" s="183"/>
      <c r="F55" s="183"/>
      <c r="G55" s="183"/>
      <c r="I55" s="183"/>
      <c r="K55" s="162"/>
      <c r="L55" s="162"/>
      <c r="M55" s="162"/>
      <c r="N55" s="162"/>
    </row>
    <row r="56" spans="2:14" ht="15.75" hidden="1" customHeight="1">
      <c r="B56" s="184" t="s">
        <v>232</v>
      </c>
      <c r="E56" s="183"/>
      <c r="F56" s="183"/>
      <c r="G56" s="183" t="s">
        <v>233</v>
      </c>
      <c r="I56" s="183" t="s">
        <v>233</v>
      </c>
      <c r="K56" s="162"/>
      <c r="L56" s="162"/>
      <c r="M56" s="162"/>
      <c r="N56" s="162"/>
    </row>
    <row r="57" spans="2:14" ht="12.75" hidden="1" customHeight="1">
      <c r="B57" s="185"/>
      <c r="C57" s="185" t="s">
        <v>234</v>
      </c>
      <c r="E57" s="183"/>
      <c r="F57" s="183"/>
      <c r="G57" s="183"/>
      <c r="I57" s="183"/>
      <c r="K57" s="162"/>
      <c r="L57" s="162"/>
      <c r="M57" s="162"/>
      <c r="N57" s="162"/>
    </row>
    <row r="58" spans="2:14" ht="15.75" hidden="1" customHeight="1">
      <c r="B58" s="178" t="s">
        <v>231</v>
      </c>
      <c r="C58" s="185" t="s">
        <v>235</v>
      </c>
      <c r="E58" s="183"/>
      <c r="F58" s="183"/>
      <c r="G58" s="183"/>
      <c r="I58" s="183"/>
      <c r="K58" s="162"/>
      <c r="L58" s="162"/>
      <c r="M58" s="162"/>
      <c r="N58" s="162"/>
    </row>
    <row r="59" spans="2:14" ht="12.75" hidden="1" customHeight="1">
      <c r="K59" s="162"/>
      <c r="L59" s="162"/>
      <c r="M59" s="162"/>
      <c r="N59" s="162"/>
    </row>
    <row r="60" spans="2:14" ht="12.75" hidden="1" customHeight="1">
      <c r="B60" s="162" t="s">
        <v>236</v>
      </c>
      <c r="E60" s="176">
        <v>175</v>
      </c>
      <c r="F60" s="176">
        <v>175</v>
      </c>
      <c r="G60" s="176">
        <v>0</v>
      </c>
      <c r="I60" s="176">
        <v>0</v>
      </c>
      <c r="K60" s="162"/>
      <c r="L60" s="162"/>
      <c r="M60" s="162"/>
      <c r="N60" s="162"/>
    </row>
    <row r="61" spans="2:14" ht="12.75" hidden="1" customHeight="1">
      <c r="G61" s="176">
        <v>0</v>
      </c>
      <c r="I61" s="176">
        <v>0</v>
      </c>
      <c r="K61" s="162"/>
      <c r="L61" s="162"/>
      <c r="M61" s="162"/>
      <c r="N61" s="162"/>
    </row>
    <row r="62" spans="2:14" ht="12.75" hidden="1" customHeight="1">
      <c r="K62" s="162"/>
      <c r="L62" s="162"/>
      <c r="M62" s="162"/>
      <c r="N62" s="162"/>
    </row>
    <row r="63" spans="2:14" ht="12.75" hidden="1" customHeight="1">
      <c r="B63" s="186" t="s">
        <v>237</v>
      </c>
      <c r="G63" s="176" t="s">
        <v>233</v>
      </c>
      <c r="I63" s="176" t="s">
        <v>233</v>
      </c>
      <c r="K63" s="162"/>
      <c r="L63" s="162"/>
      <c r="M63" s="162"/>
      <c r="N63" s="162"/>
    </row>
    <row r="64" spans="2:14" ht="12.75" hidden="1" customHeight="1">
      <c r="B64" s="185" t="s">
        <v>236</v>
      </c>
      <c r="C64" s="185" t="s">
        <v>238</v>
      </c>
      <c r="K64" s="162"/>
      <c r="L64" s="162"/>
      <c r="M64" s="162"/>
      <c r="N64" s="162"/>
    </row>
    <row r="65" spans="2:15" ht="12.75" hidden="1" customHeight="1">
      <c r="B65" s="185"/>
      <c r="C65" s="185" t="s">
        <v>239</v>
      </c>
      <c r="K65" s="162"/>
      <c r="L65" s="162"/>
      <c r="M65" s="162"/>
      <c r="N65" s="162"/>
    </row>
    <row r="66" spans="2:15" ht="12.75" hidden="1" customHeight="1">
      <c r="K66" s="162"/>
      <c r="L66" s="162"/>
      <c r="M66" s="162"/>
      <c r="N66" s="162"/>
    </row>
    <row r="67" spans="2:15" ht="12.75" hidden="1" customHeight="1">
      <c r="G67" s="176">
        <v>0</v>
      </c>
      <c r="I67" s="176">
        <v>0</v>
      </c>
      <c r="K67" s="162"/>
      <c r="L67" s="162"/>
      <c r="M67" s="162"/>
      <c r="N67" s="162"/>
    </row>
    <row r="68" spans="2:15" s="187" customFormat="1" ht="12.75" hidden="1" customHeight="1">
      <c r="B68" s="185" t="s">
        <v>240</v>
      </c>
      <c r="C68" s="185"/>
      <c r="D68" s="162"/>
      <c r="E68" s="299"/>
      <c r="F68" s="299"/>
      <c r="G68" s="299"/>
      <c r="H68" s="161"/>
      <c r="I68" s="299"/>
      <c r="J68" s="162"/>
      <c r="K68" s="162"/>
      <c r="L68" s="162"/>
      <c r="M68" s="162"/>
      <c r="N68" s="162"/>
      <c r="O68" s="162"/>
    </row>
    <row r="69" spans="2:15" ht="12.75" hidden="1" customHeight="1">
      <c r="K69" s="162"/>
      <c r="L69" s="162"/>
      <c r="M69" s="162"/>
      <c r="N69" s="162"/>
    </row>
    <row r="70" spans="2:15" ht="15" hidden="1" customHeight="1">
      <c r="B70" s="188" t="s">
        <v>241</v>
      </c>
      <c r="E70" s="179" t="s">
        <v>201</v>
      </c>
      <c r="F70" s="179" t="s">
        <v>201</v>
      </c>
      <c r="G70" s="179" t="s">
        <v>201</v>
      </c>
      <c r="I70" s="179" t="s">
        <v>201</v>
      </c>
      <c r="K70" s="162"/>
      <c r="L70" s="162"/>
      <c r="M70" s="162"/>
      <c r="N70" s="162"/>
    </row>
    <row r="71" spans="2:15" ht="12.75" hidden="1" customHeight="1">
      <c r="G71" s="176">
        <v>0.9995049504950495</v>
      </c>
      <c r="I71" s="176">
        <v>0.9995049504950495</v>
      </c>
      <c r="K71" s="162"/>
      <c r="L71" s="162"/>
      <c r="M71" s="162"/>
      <c r="N71" s="162"/>
    </row>
    <row r="72" spans="2:15" ht="12.75" hidden="1" customHeight="1">
      <c r="C72" s="162" t="s">
        <v>242</v>
      </c>
      <c r="K72" s="162"/>
      <c r="L72" s="162"/>
      <c r="M72" s="162"/>
      <c r="N72" s="162"/>
    </row>
    <row r="73" spans="2:15" ht="12.75" hidden="1" customHeight="1">
      <c r="C73" s="162" t="s">
        <v>243</v>
      </c>
      <c r="K73" s="162"/>
      <c r="L73" s="162"/>
      <c r="M73" s="162"/>
      <c r="N73" s="162"/>
    </row>
    <row r="74" spans="2:15" ht="12.75" hidden="1" customHeight="1">
      <c r="C74" s="162" t="s">
        <v>244</v>
      </c>
      <c r="G74" s="176">
        <v>0</v>
      </c>
      <c r="I74" s="176">
        <v>0</v>
      </c>
      <c r="K74" s="162"/>
      <c r="L74" s="162"/>
      <c r="M74" s="162"/>
      <c r="N74" s="162"/>
    </row>
    <row r="75" spans="2:15" ht="12.75" hidden="1" customHeight="1">
      <c r="C75" s="162" t="s">
        <v>245</v>
      </c>
      <c r="G75" s="176">
        <v>0</v>
      </c>
      <c r="I75" s="176">
        <v>0</v>
      </c>
      <c r="K75" s="162"/>
      <c r="L75" s="162"/>
      <c r="M75" s="162"/>
      <c r="N75" s="162"/>
    </row>
    <row r="76" spans="2:15" ht="12.75" hidden="1" customHeight="1">
      <c r="C76" s="162" t="s">
        <v>246</v>
      </c>
      <c r="K76" s="162"/>
      <c r="L76" s="162"/>
      <c r="M76" s="162"/>
      <c r="N76" s="162"/>
    </row>
    <row r="77" spans="2:15" ht="12.75" hidden="1" customHeight="1">
      <c r="B77" s="186" t="s">
        <v>232</v>
      </c>
      <c r="C77" s="185"/>
      <c r="G77" s="176" t="s">
        <v>233</v>
      </c>
      <c r="I77" s="176" t="s">
        <v>233</v>
      </c>
      <c r="K77" s="162"/>
      <c r="L77" s="162"/>
      <c r="M77" s="162"/>
      <c r="N77" s="162"/>
    </row>
    <row r="78" spans="2:15" ht="12.75" hidden="1" customHeight="1">
      <c r="B78" s="185"/>
      <c r="C78" s="185" t="s">
        <v>247</v>
      </c>
      <c r="K78" s="162"/>
      <c r="L78" s="162"/>
      <c r="M78" s="162"/>
      <c r="N78" s="162"/>
    </row>
    <row r="79" spans="2:15" ht="12.75" hidden="1" customHeight="1">
      <c r="K79" s="162"/>
      <c r="L79" s="162"/>
      <c r="M79" s="162"/>
      <c r="N79" s="162"/>
    </row>
    <row r="80" spans="2:15" ht="12.75" hidden="1" customHeight="1">
      <c r="B80" s="186" t="s">
        <v>237</v>
      </c>
      <c r="C80" s="162" t="s">
        <v>248</v>
      </c>
      <c r="G80" s="176" t="s">
        <v>233</v>
      </c>
      <c r="I80" s="176" t="s">
        <v>233</v>
      </c>
      <c r="K80" s="162"/>
      <c r="L80" s="162"/>
      <c r="M80" s="162"/>
      <c r="N80" s="162"/>
    </row>
    <row r="81" spans="2:14" ht="12.75" hidden="1" customHeight="1">
      <c r="C81" s="162" t="s">
        <v>249</v>
      </c>
      <c r="G81" s="176">
        <v>0</v>
      </c>
      <c r="I81" s="176">
        <v>0</v>
      </c>
      <c r="K81" s="162"/>
      <c r="L81" s="162"/>
      <c r="M81" s="162"/>
      <c r="N81" s="162"/>
    </row>
    <row r="82" spans="2:14" ht="12.75" hidden="1" customHeight="1">
      <c r="C82" s="162" t="s">
        <v>243</v>
      </c>
      <c r="G82" s="176">
        <v>0</v>
      </c>
      <c r="I82" s="176">
        <v>0</v>
      </c>
      <c r="K82" s="162"/>
      <c r="L82" s="162"/>
      <c r="M82" s="162"/>
      <c r="N82" s="162"/>
    </row>
    <row r="83" spans="2:14" ht="12.75" hidden="1" customHeight="1">
      <c r="K83" s="162"/>
      <c r="L83" s="162"/>
      <c r="M83" s="162"/>
      <c r="N83" s="162"/>
    </row>
    <row r="84" spans="2:14" ht="12.75" hidden="1" customHeight="1">
      <c r="C84" s="185" t="s">
        <v>250</v>
      </c>
      <c r="K84" s="162"/>
      <c r="L84" s="162"/>
      <c r="M84" s="162"/>
      <c r="N84" s="162"/>
    </row>
    <row r="85" spans="2:14" ht="12.75" hidden="1" customHeight="1">
      <c r="C85" s="162" t="s">
        <v>251</v>
      </c>
      <c r="K85" s="162"/>
      <c r="L85" s="162"/>
      <c r="M85" s="162"/>
      <c r="N85" s="162"/>
    </row>
    <row r="86" spans="2:14" ht="12.75" hidden="1" customHeight="1">
      <c r="C86" s="162" t="s">
        <v>252</v>
      </c>
      <c r="G86" s="176">
        <v>0</v>
      </c>
      <c r="I86" s="176">
        <v>0</v>
      </c>
      <c r="K86" s="162"/>
      <c r="L86" s="162"/>
      <c r="M86" s="162"/>
      <c r="N86" s="162"/>
    </row>
    <row r="87" spans="2:14" ht="12.75" hidden="1" customHeight="1">
      <c r="C87" s="162" t="s">
        <v>253</v>
      </c>
      <c r="K87" s="162"/>
      <c r="L87" s="162"/>
      <c r="M87" s="162"/>
      <c r="N87" s="162"/>
    </row>
    <row r="88" spans="2:14" ht="12.75" hidden="1" customHeight="1">
      <c r="C88" s="162" t="s">
        <v>254</v>
      </c>
      <c r="K88" s="162"/>
      <c r="L88" s="162"/>
      <c r="M88" s="162"/>
      <c r="N88" s="162"/>
    </row>
    <row r="89" spans="2:14" ht="12.75" hidden="1" customHeight="1">
      <c r="C89" s="162" t="s">
        <v>229</v>
      </c>
      <c r="G89" s="176">
        <v>0</v>
      </c>
      <c r="I89" s="176">
        <v>0</v>
      </c>
      <c r="K89" s="162"/>
      <c r="L89" s="162"/>
      <c r="M89" s="162"/>
      <c r="N89" s="162"/>
    </row>
    <row r="90" spans="2:14" ht="15" hidden="1" customHeight="1">
      <c r="B90" s="188" t="s">
        <v>255</v>
      </c>
      <c r="E90" s="179" t="s">
        <v>201</v>
      </c>
      <c r="F90" s="179" t="s">
        <v>201</v>
      </c>
      <c r="G90" s="179">
        <v>0</v>
      </c>
      <c r="I90" s="179">
        <v>0</v>
      </c>
      <c r="K90" s="162"/>
      <c r="L90" s="162"/>
      <c r="M90" s="162"/>
      <c r="N90" s="162"/>
    </row>
    <row r="91" spans="2:14" ht="12.75" hidden="1" customHeight="1">
      <c r="C91" s="162" t="s">
        <v>256</v>
      </c>
      <c r="E91" s="176">
        <v>100</v>
      </c>
      <c r="F91" s="179">
        <v>100</v>
      </c>
      <c r="G91" s="179">
        <v>0</v>
      </c>
      <c r="I91" s="179">
        <v>0</v>
      </c>
      <c r="K91" s="162"/>
      <c r="L91" s="162"/>
      <c r="M91" s="162"/>
      <c r="N91" s="162"/>
    </row>
    <row r="92" spans="2:14" ht="12.75" hidden="1" customHeight="1">
      <c r="G92" s="179">
        <v>0</v>
      </c>
      <c r="I92" s="179">
        <v>0</v>
      </c>
      <c r="K92" s="162"/>
      <c r="L92" s="162"/>
      <c r="M92" s="162"/>
      <c r="N92" s="162"/>
    </row>
    <row r="93" spans="2:14" ht="12.75" hidden="1" customHeight="1">
      <c r="G93" s="179"/>
      <c r="I93" s="179"/>
      <c r="K93" s="162"/>
      <c r="L93" s="162"/>
      <c r="M93" s="162"/>
      <c r="N93" s="162"/>
    </row>
    <row r="94" spans="2:14" ht="12.75" hidden="1" customHeight="1">
      <c r="B94" s="162" t="s">
        <v>257</v>
      </c>
      <c r="G94" s="179">
        <v>3500</v>
      </c>
      <c r="I94" s="179">
        <v>3500</v>
      </c>
      <c r="K94" s="162"/>
      <c r="L94" s="162"/>
      <c r="M94" s="162"/>
      <c r="N94" s="162"/>
    </row>
    <row r="95" spans="2:14" ht="15" hidden="1" customHeight="1">
      <c r="B95" s="188" t="s">
        <v>258</v>
      </c>
      <c r="E95" s="179" t="s">
        <v>201</v>
      </c>
      <c r="F95" s="179" t="s">
        <v>201</v>
      </c>
      <c r="G95" s="179" t="s">
        <v>201</v>
      </c>
      <c r="I95" s="179" t="s">
        <v>201</v>
      </c>
      <c r="K95" s="162"/>
      <c r="L95" s="162"/>
      <c r="M95" s="162"/>
      <c r="N95" s="162"/>
    </row>
    <row r="96" spans="2:14" ht="12.75" hidden="1" customHeight="1">
      <c r="C96" s="162" t="s">
        <v>259</v>
      </c>
      <c r="E96" s="176">
        <v>125</v>
      </c>
      <c r="F96" s="176">
        <v>125</v>
      </c>
      <c r="G96" s="176">
        <v>125</v>
      </c>
      <c r="I96" s="176">
        <v>125</v>
      </c>
      <c r="K96" s="162"/>
      <c r="L96" s="162"/>
      <c r="M96" s="162"/>
      <c r="N96" s="162"/>
    </row>
    <row r="97" spans="2:14" ht="12.75" hidden="1" customHeight="1">
      <c r="C97" s="162" t="s">
        <v>260</v>
      </c>
      <c r="E97" s="176">
        <v>200</v>
      </c>
      <c r="F97" s="176">
        <v>200</v>
      </c>
      <c r="G97" s="176">
        <v>0.9995049504950495</v>
      </c>
      <c r="I97" s="176">
        <v>0.9995049504950495</v>
      </c>
      <c r="K97" s="162"/>
      <c r="L97" s="162"/>
      <c r="M97" s="162"/>
      <c r="N97" s="162"/>
    </row>
    <row r="98" spans="2:14" ht="12.75" hidden="1" customHeight="1">
      <c r="K98" s="162"/>
      <c r="L98" s="162"/>
      <c r="M98" s="162"/>
      <c r="N98" s="162"/>
    </row>
    <row r="99" spans="2:14" ht="15" hidden="1" customHeight="1">
      <c r="B99" s="188" t="s">
        <v>261</v>
      </c>
      <c r="E99" s="176">
        <v>450</v>
      </c>
      <c r="F99" s="176">
        <v>450</v>
      </c>
      <c r="G99" s="176">
        <v>450</v>
      </c>
      <c r="I99" s="176">
        <v>450</v>
      </c>
      <c r="K99" s="162"/>
      <c r="L99" s="162"/>
      <c r="M99" s="162"/>
      <c r="N99" s="162"/>
    </row>
    <row r="100" spans="2:14" ht="12.75" hidden="1" customHeight="1">
      <c r="B100" s="189"/>
      <c r="K100" s="162"/>
      <c r="L100" s="162"/>
      <c r="M100" s="162"/>
      <c r="N100" s="162"/>
    </row>
    <row r="101" spans="2:14" ht="13.5" hidden="1" customHeight="1" thickBot="1">
      <c r="B101" s="190"/>
      <c r="C101" s="190"/>
      <c r="D101" s="190"/>
      <c r="G101" s="176">
        <v>717.3</v>
      </c>
      <c r="I101" s="176">
        <v>717.3</v>
      </c>
      <c r="K101" s="162"/>
      <c r="L101" s="162"/>
      <c r="M101" s="162"/>
      <c r="N101" s="162"/>
    </row>
    <row r="102" spans="2:14" ht="16.5" hidden="1" customHeight="1" thickBot="1">
      <c r="B102" s="191"/>
      <c r="C102" s="191"/>
      <c r="D102" s="191"/>
      <c r="K102" s="162"/>
      <c r="L102" s="162"/>
      <c r="M102" s="162"/>
      <c r="N102" s="162"/>
    </row>
    <row r="103" spans="2:14" ht="12.75" hidden="1" customHeight="1">
      <c r="B103" s="177"/>
      <c r="C103" s="177"/>
      <c r="D103" s="177"/>
      <c r="K103" s="162"/>
      <c r="L103" s="162"/>
      <c r="M103" s="162"/>
      <c r="N103" s="162"/>
    </row>
    <row r="104" spans="2:14" ht="15" hidden="1" customHeight="1">
      <c r="B104" s="188" t="s">
        <v>262</v>
      </c>
      <c r="E104" s="179" t="s">
        <v>201</v>
      </c>
      <c r="F104" s="179" t="s">
        <v>201</v>
      </c>
      <c r="G104" s="179" t="s">
        <v>201</v>
      </c>
      <c r="I104" s="179" t="s">
        <v>201</v>
      </c>
      <c r="K104" s="162"/>
      <c r="L104" s="162"/>
      <c r="M104" s="162"/>
      <c r="N104" s="162"/>
    </row>
    <row r="105" spans="2:14" ht="12.75" hidden="1" customHeight="1">
      <c r="C105" s="162" t="s">
        <v>263</v>
      </c>
      <c r="K105" s="162"/>
      <c r="L105" s="162"/>
      <c r="M105" s="162"/>
      <c r="N105" s="162"/>
    </row>
    <row r="106" spans="2:14" ht="12.75" hidden="1" customHeight="1">
      <c r="C106" s="162" t="s">
        <v>203</v>
      </c>
      <c r="D106" s="162" t="s">
        <v>204</v>
      </c>
      <c r="E106" s="176">
        <v>140</v>
      </c>
      <c r="F106" s="176">
        <v>140</v>
      </c>
      <c r="G106" s="176">
        <v>208.8</v>
      </c>
      <c r="I106" s="176">
        <v>208.8</v>
      </c>
      <c r="K106" s="162"/>
      <c r="L106" s="162"/>
      <c r="M106" s="162"/>
      <c r="N106" s="162"/>
    </row>
    <row r="107" spans="2:14" ht="12.75" hidden="1" customHeight="1">
      <c r="C107" s="162" t="s">
        <v>205</v>
      </c>
      <c r="D107" s="162" t="s">
        <v>206</v>
      </c>
      <c r="E107" s="176">
        <v>175</v>
      </c>
      <c r="F107" s="176">
        <v>175</v>
      </c>
      <c r="G107" s="176">
        <v>359.8</v>
      </c>
      <c r="I107" s="176">
        <v>359.8</v>
      </c>
      <c r="K107" s="162"/>
      <c r="L107" s="162"/>
      <c r="M107" s="162"/>
      <c r="N107" s="162"/>
    </row>
    <row r="108" spans="2:14" ht="12.75" hidden="1" customHeight="1">
      <c r="C108" s="162" t="s">
        <v>207</v>
      </c>
      <c r="D108" s="162" t="s">
        <v>208</v>
      </c>
      <c r="E108" s="176">
        <v>245</v>
      </c>
      <c r="F108" s="176">
        <v>245</v>
      </c>
      <c r="G108" s="176">
        <v>245</v>
      </c>
      <c r="I108" s="176">
        <v>245</v>
      </c>
      <c r="K108" s="162"/>
      <c r="L108" s="162"/>
      <c r="M108" s="162"/>
      <c r="N108" s="162"/>
    </row>
    <row r="109" spans="2:14" ht="12.75" hidden="1" customHeight="1">
      <c r="C109" s="162" t="s">
        <v>209</v>
      </c>
      <c r="D109" s="181" t="s">
        <v>210</v>
      </c>
      <c r="E109" s="176">
        <v>60</v>
      </c>
      <c r="F109" s="176">
        <v>60</v>
      </c>
      <c r="G109" s="176">
        <v>60</v>
      </c>
      <c r="I109" s="176">
        <v>60</v>
      </c>
      <c r="K109" s="162"/>
      <c r="L109" s="162"/>
      <c r="M109" s="162"/>
      <c r="N109" s="162"/>
    </row>
    <row r="110" spans="2:14" ht="12.75" hidden="1" customHeight="1">
      <c r="G110" s="176">
        <v>394</v>
      </c>
      <c r="I110" s="176">
        <v>394</v>
      </c>
      <c r="K110" s="162"/>
      <c r="L110" s="162"/>
      <c r="M110" s="162"/>
      <c r="N110" s="162"/>
    </row>
    <row r="111" spans="2:14" ht="12.75" hidden="1" customHeight="1">
      <c r="B111" s="162" t="s">
        <v>211</v>
      </c>
      <c r="G111" s="176">
        <v>717.3</v>
      </c>
      <c r="I111" s="176">
        <v>717.3</v>
      </c>
      <c r="K111" s="162"/>
      <c r="L111" s="162"/>
      <c r="M111" s="162"/>
      <c r="N111" s="162"/>
    </row>
    <row r="112" spans="2:14" ht="12.75" hidden="1" customHeight="1">
      <c r="C112" s="162" t="s">
        <v>203</v>
      </c>
      <c r="D112" s="162" t="s">
        <v>204</v>
      </c>
      <c r="E112" s="176">
        <v>60</v>
      </c>
      <c r="F112" s="176">
        <v>60</v>
      </c>
      <c r="G112" s="176">
        <v>60</v>
      </c>
      <c r="I112" s="176">
        <v>60</v>
      </c>
      <c r="K112" s="162"/>
      <c r="L112" s="162"/>
      <c r="M112" s="162"/>
      <c r="N112" s="162"/>
    </row>
    <row r="113" spans="2:14" ht="12.75" hidden="1" customHeight="1">
      <c r="C113" s="162" t="s">
        <v>205</v>
      </c>
      <c r="D113" s="162" t="s">
        <v>206</v>
      </c>
      <c r="E113" s="176">
        <v>70</v>
      </c>
      <c r="F113" s="176">
        <v>70</v>
      </c>
      <c r="G113" s="176">
        <v>70</v>
      </c>
      <c r="I113" s="176">
        <v>70</v>
      </c>
      <c r="K113" s="162"/>
      <c r="L113" s="162"/>
      <c r="M113" s="162"/>
      <c r="N113" s="162"/>
    </row>
    <row r="114" spans="2:14" ht="12.75" hidden="1" customHeight="1">
      <c r="C114" s="162" t="s">
        <v>207</v>
      </c>
      <c r="D114" s="162" t="s">
        <v>208</v>
      </c>
      <c r="E114" s="176">
        <v>70</v>
      </c>
      <c r="F114" s="176">
        <v>70</v>
      </c>
      <c r="G114" s="176">
        <v>70</v>
      </c>
      <c r="I114" s="176">
        <v>70</v>
      </c>
      <c r="K114" s="162"/>
      <c r="L114" s="162"/>
      <c r="M114" s="162"/>
      <c r="N114" s="162"/>
    </row>
    <row r="115" spans="2:14" ht="12.75" hidden="1" customHeight="1">
      <c r="B115" s="27" t="s">
        <v>264</v>
      </c>
      <c r="K115" s="162"/>
      <c r="L115" s="162"/>
      <c r="M115" s="162"/>
      <c r="N115" s="162"/>
    </row>
    <row r="116" spans="2:14" ht="12.75" hidden="1" customHeight="1">
      <c r="B116" s="162" t="s">
        <v>212</v>
      </c>
      <c r="E116" s="176">
        <v>275</v>
      </c>
      <c r="F116" s="176">
        <v>275</v>
      </c>
      <c r="G116" s="176">
        <v>275</v>
      </c>
      <c r="I116" s="176">
        <v>275</v>
      </c>
      <c r="K116" s="162"/>
      <c r="L116" s="162"/>
      <c r="M116" s="162"/>
      <c r="N116" s="162"/>
    </row>
    <row r="117" spans="2:14" ht="12.75" hidden="1" customHeight="1">
      <c r="K117" s="162"/>
      <c r="L117" s="162"/>
      <c r="M117" s="162"/>
      <c r="N117" s="162"/>
    </row>
    <row r="118" spans="2:14" ht="15.75" hidden="1" customHeight="1">
      <c r="B118" s="192" t="s">
        <v>265</v>
      </c>
      <c r="E118" s="179" t="s">
        <v>201</v>
      </c>
      <c r="F118" s="179" t="s">
        <v>201</v>
      </c>
      <c r="G118" s="179" t="s">
        <v>193</v>
      </c>
      <c r="I118" s="179" t="s">
        <v>193</v>
      </c>
      <c r="K118" s="162"/>
      <c r="L118" s="162"/>
      <c r="M118" s="162"/>
      <c r="N118" s="162"/>
    </row>
    <row r="119" spans="2:14" ht="12.75" hidden="1" customHeight="1">
      <c r="K119" s="162"/>
      <c r="L119" s="162"/>
      <c r="M119" s="162"/>
      <c r="N119" s="162"/>
    </row>
    <row r="120" spans="2:14" ht="12.75" hidden="1" customHeight="1">
      <c r="B120" s="162" t="s">
        <v>266</v>
      </c>
      <c r="G120" s="176">
        <v>1252.9000000000001</v>
      </c>
      <c r="I120" s="176">
        <v>1252.9000000000001</v>
      </c>
      <c r="K120" s="162"/>
      <c r="L120" s="162"/>
      <c r="M120" s="162"/>
      <c r="N120" s="162"/>
    </row>
    <row r="121" spans="2:14" ht="12.75" hidden="1" customHeight="1">
      <c r="C121" s="162" t="s">
        <v>267</v>
      </c>
      <c r="E121" s="176">
        <v>48.27</v>
      </c>
      <c r="F121" s="176">
        <v>48.27</v>
      </c>
      <c r="G121" s="176">
        <v>2147.1999999999998</v>
      </c>
      <c r="I121" s="176">
        <v>2147.1999999999998</v>
      </c>
      <c r="K121" s="162"/>
      <c r="L121" s="162"/>
      <c r="M121" s="162"/>
      <c r="N121" s="162"/>
    </row>
    <row r="122" spans="2:14" ht="12.75" hidden="1" customHeight="1">
      <c r="C122" s="162" t="s">
        <v>268</v>
      </c>
      <c r="E122" s="176">
        <v>661.18</v>
      </c>
      <c r="F122" s="176">
        <v>661.18</v>
      </c>
      <c r="G122" s="176">
        <v>3397.8</v>
      </c>
      <c r="I122" s="176">
        <v>3397.8</v>
      </c>
      <c r="K122" s="162"/>
      <c r="L122" s="162"/>
      <c r="M122" s="162"/>
      <c r="N122" s="162"/>
    </row>
    <row r="123" spans="2:14" ht="12.75" hidden="1" customHeight="1">
      <c r="C123" s="162" t="s">
        <v>269</v>
      </c>
      <c r="K123" s="162"/>
      <c r="L123" s="162"/>
      <c r="M123" s="162"/>
      <c r="N123" s="162"/>
    </row>
    <row r="124" spans="2:14" ht="12.75" hidden="1" customHeight="1">
      <c r="C124" s="162" t="s">
        <v>270</v>
      </c>
      <c r="G124" s="176">
        <v>400</v>
      </c>
      <c r="I124" s="176">
        <v>400</v>
      </c>
      <c r="K124" s="162"/>
      <c r="L124" s="162"/>
      <c r="M124" s="162"/>
      <c r="N124" s="162"/>
    </row>
    <row r="125" spans="2:14" ht="12.75" hidden="1" customHeight="1">
      <c r="K125" s="162"/>
      <c r="L125" s="162"/>
      <c r="M125" s="162"/>
      <c r="N125" s="162"/>
    </row>
    <row r="126" spans="2:14" ht="12.75" hidden="1" customHeight="1">
      <c r="B126" s="162" t="s">
        <v>271</v>
      </c>
      <c r="K126" s="162"/>
      <c r="L126" s="162"/>
      <c r="M126" s="162"/>
      <c r="N126" s="162"/>
    </row>
    <row r="127" spans="2:14" ht="12.75" hidden="1" customHeight="1">
      <c r="C127" s="162" t="s">
        <v>272</v>
      </c>
      <c r="E127" s="176">
        <v>174.55</v>
      </c>
      <c r="F127" s="176">
        <v>174.55</v>
      </c>
      <c r="G127" s="176">
        <v>400</v>
      </c>
      <c r="I127" s="176">
        <v>400</v>
      </c>
      <c r="K127" s="162"/>
      <c r="L127" s="162"/>
      <c r="M127" s="162"/>
      <c r="N127" s="162"/>
    </row>
    <row r="128" spans="2:14" ht="12.75" hidden="1" customHeight="1">
      <c r="C128" s="162" t="s">
        <v>269</v>
      </c>
      <c r="E128" s="176">
        <v>249.1</v>
      </c>
      <c r="F128" s="176">
        <v>249.1</v>
      </c>
      <c r="G128" s="176">
        <v>800</v>
      </c>
      <c r="I128" s="176">
        <v>800</v>
      </c>
      <c r="K128" s="162"/>
      <c r="L128" s="162"/>
      <c r="M128" s="162"/>
      <c r="N128" s="162"/>
    </row>
    <row r="129" spans="2:14" ht="12.75" hidden="1" customHeight="1">
      <c r="K129" s="162"/>
      <c r="L129" s="162"/>
      <c r="M129" s="162"/>
      <c r="N129" s="162"/>
    </row>
    <row r="130" spans="2:14" ht="12.75" hidden="1" customHeight="1">
      <c r="B130" s="162" t="s">
        <v>273</v>
      </c>
      <c r="G130" s="176">
        <v>1000</v>
      </c>
      <c r="I130" s="176">
        <v>1000</v>
      </c>
      <c r="K130" s="162"/>
      <c r="L130" s="162"/>
      <c r="M130" s="162"/>
      <c r="N130" s="162"/>
    </row>
    <row r="131" spans="2:14" ht="12.75" hidden="1" customHeight="1">
      <c r="C131" s="162" t="s">
        <v>274</v>
      </c>
      <c r="E131" s="176">
        <v>33.06</v>
      </c>
      <c r="F131" s="176">
        <v>33.06</v>
      </c>
      <c r="G131" s="176">
        <v>33.06</v>
      </c>
      <c r="I131" s="176">
        <v>33.06</v>
      </c>
      <c r="K131" s="162"/>
      <c r="L131" s="162"/>
      <c r="M131" s="162"/>
      <c r="N131" s="162"/>
    </row>
    <row r="132" spans="2:14" ht="12.75" hidden="1" customHeight="1">
      <c r="C132" s="162" t="s">
        <v>275</v>
      </c>
      <c r="E132" s="176">
        <v>10.58</v>
      </c>
      <c r="F132" s="176">
        <v>10.58</v>
      </c>
      <c r="G132" s="176">
        <v>10.58</v>
      </c>
      <c r="I132" s="176">
        <v>10.58</v>
      </c>
      <c r="K132" s="162"/>
      <c r="L132" s="162"/>
      <c r="M132" s="162"/>
      <c r="N132" s="162"/>
    </row>
    <row r="133" spans="2:14" ht="12.75" hidden="1" customHeight="1">
      <c r="K133" s="162"/>
      <c r="L133" s="162"/>
      <c r="M133" s="162"/>
      <c r="N133" s="162"/>
    </row>
    <row r="134" spans="2:14" ht="12.75" hidden="1" customHeight="1">
      <c r="K134" s="162"/>
      <c r="L134" s="162"/>
      <c r="M134" s="162"/>
      <c r="N134" s="162"/>
    </row>
    <row r="135" spans="2:14" ht="12.75" hidden="1" customHeight="1">
      <c r="K135" s="162"/>
      <c r="L135" s="162"/>
      <c r="M135" s="162"/>
      <c r="N135" s="162"/>
    </row>
    <row r="136" spans="2:14" ht="13.5" hidden="1" customHeight="1" thickBot="1">
      <c r="B136" s="190"/>
      <c r="C136" s="190"/>
      <c r="D136" s="190"/>
      <c r="K136" s="162"/>
      <c r="L136" s="162"/>
      <c r="M136" s="162"/>
      <c r="N136" s="162"/>
    </row>
    <row r="137" spans="2:14" ht="16.5" hidden="1" customHeight="1" thickBot="1">
      <c r="B137" s="72" t="s">
        <v>276</v>
      </c>
      <c r="C137" s="191"/>
      <c r="D137" s="191"/>
      <c r="E137" s="179" t="s">
        <v>201</v>
      </c>
      <c r="F137" s="179" t="s">
        <v>201</v>
      </c>
      <c r="G137" s="179" t="s">
        <v>201</v>
      </c>
      <c r="I137" s="179" t="s">
        <v>201</v>
      </c>
      <c r="K137" s="162"/>
      <c r="L137" s="162"/>
      <c r="M137" s="162"/>
      <c r="N137" s="162"/>
    </row>
    <row r="138" spans="2:14" ht="12.75" hidden="1" customHeight="1">
      <c r="K138" s="162"/>
      <c r="L138" s="162"/>
      <c r="M138" s="162"/>
      <c r="N138" s="162"/>
    </row>
    <row r="139" spans="2:14" ht="13.5" hidden="1" customHeight="1">
      <c r="B139" s="180"/>
      <c r="C139" s="193"/>
      <c r="D139" s="193"/>
      <c r="K139" s="162"/>
      <c r="L139" s="162"/>
      <c r="M139" s="162"/>
      <c r="N139" s="162"/>
    </row>
    <row r="140" spans="2:14" ht="12.75" hidden="1" customHeight="1">
      <c r="K140" s="162"/>
      <c r="L140" s="162"/>
      <c r="M140" s="162"/>
      <c r="N140" s="162"/>
    </row>
    <row r="141" spans="2:14" ht="12.75" hidden="1" customHeight="1">
      <c r="B141" s="162" t="s">
        <v>277</v>
      </c>
      <c r="G141" s="176">
        <v>0.9995049504950495</v>
      </c>
      <c r="I141" s="176">
        <v>0.9995049504950495</v>
      </c>
      <c r="K141" s="162"/>
      <c r="L141" s="162"/>
      <c r="M141" s="162"/>
      <c r="N141" s="162"/>
    </row>
    <row r="142" spans="2:14" ht="12.75" hidden="1" customHeight="1">
      <c r="B142" s="162" t="s">
        <v>278</v>
      </c>
      <c r="K142" s="162"/>
      <c r="L142" s="162"/>
      <c r="M142" s="162"/>
      <c r="N142" s="162"/>
    </row>
    <row r="143" spans="2:14" ht="12.75" hidden="1" customHeight="1">
      <c r="B143" s="162" t="s">
        <v>279</v>
      </c>
      <c r="K143" s="162"/>
      <c r="L143" s="162"/>
      <c r="M143" s="162"/>
      <c r="N143" s="162"/>
    </row>
    <row r="144" spans="2:14" ht="12.75" hidden="1" customHeight="1">
      <c r="C144" s="162" t="s">
        <v>280</v>
      </c>
      <c r="E144" s="176">
        <v>25</v>
      </c>
      <c r="F144" s="176">
        <v>25</v>
      </c>
      <c r="G144" s="176">
        <v>5</v>
      </c>
      <c r="I144" s="176">
        <v>5</v>
      </c>
      <c r="K144" s="162"/>
      <c r="L144" s="162"/>
      <c r="M144" s="162"/>
      <c r="N144" s="162"/>
    </row>
    <row r="145" spans="2:14" ht="12.75" hidden="1" customHeight="1">
      <c r="C145" s="162" t="s">
        <v>281</v>
      </c>
      <c r="E145" s="176">
        <v>25</v>
      </c>
      <c r="F145" s="176">
        <v>25</v>
      </c>
      <c r="G145" s="176">
        <v>50</v>
      </c>
      <c r="I145" s="176">
        <v>50</v>
      </c>
      <c r="K145" s="162"/>
      <c r="L145" s="162"/>
      <c r="M145" s="162"/>
      <c r="N145" s="162"/>
    </row>
    <row r="146" spans="2:14" ht="12.75" hidden="1" customHeight="1">
      <c r="C146" s="162" t="s">
        <v>282</v>
      </c>
      <c r="E146" s="176">
        <v>25</v>
      </c>
      <c r="F146" s="176">
        <v>25</v>
      </c>
      <c r="G146" s="176">
        <v>25</v>
      </c>
      <c r="I146" s="176">
        <v>25</v>
      </c>
      <c r="K146" s="162"/>
      <c r="L146" s="162"/>
      <c r="M146" s="162"/>
      <c r="N146" s="162"/>
    </row>
    <row r="147" spans="2:14" ht="12.75" hidden="1" customHeight="1">
      <c r="C147" s="162" t="s">
        <v>283</v>
      </c>
      <c r="E147" s="176">
        <v>25</v>
      </c>
      <c r="F147" s="176">
        <v>25</v>
      </c>
      <c r="G147" s="176">
        <v>25</v>
      </c>
      <c r="I147" s="176">
        <v>25</v>
      </c>
      <c r="K147" s="162"/>
      <c r="L147" s="162"/>
      <c r="M147" s="162"/>
      <c r="N147" s="162"/>
    </row>
    <row r="148" spans="2:14" ht="12.75" hidden="1" customHeight="1">
      <c r="C148" s="162" t="s">
        <v>284</v>
      </c>
      <c r="E148" s="176">
        <v>5</v>
      </c>
      <c r="F148" s="176">
        <v>5</v>
      </c>
      <c r="G148" s="176">
        <v>5</v>
      </c>
      <c r="I148" s="176">
        <v>5</v>
      </c>
      <c r="K148" s="162"/>
      <c r="L148" s="162"/>
      <c r="M148" s="162"/>
      <c r="N148" s="162"/>
    </row>
    <row r="149" spans="2:14" ht="12.75" hidden="1" customHeight="1">
      <c r="C149" s="162" t="s">
        <v>285</v>
      </c>
      <c r="E149" s="176">
        <v>10</v>
      </c>
      <c r="F149" s="176">
        <v>10</v>
      </c>
      <c r="G149" s="176">
        <v>0.9995049504950495</v>
      </c>
      <c r="I149" s="176">
        <v>0.9995049504950495</v>
      </c>
      <c r="K149" s="162"/>
      <c r="L149" s="162"/>
      <c r="M149" s="162"/>
      <c r="N149" s="162"/>
    </row>
    <row r="150" spans="2:14" ht="12.75" hidden="1" customHeight="1">
      <c r="C150" s="162" t="s">
        <v>286</v>
      </c>
      <c r="E150" s="176">
        <v>10</v>
      </c>
      <c r="F150" s="176">
        <v>10</v>
      </c>
      <c r="G150" s="176">
        <v>10</v>
      </c>
      <c r="I150" s="176">
        <v>10</v>
      </c>
      <c r="K150" s="162"/>
      <c r="L150" s="162"/>
      <c r="M150" s="162"/>
      <c r="N150" s="162"/>
    </row>
    <row r="151" spans="2:14" ht="12.75" hidden="1" customHeight="1">
      <c r="C151" s="162" t="s">
        <v>287</v>
      </c>
      <c r="E151" s="176">
        <v>10</v>
      </c>
      <c r="F151" s="176">
        <v>10</v>
      </c>
      <c r="G151" s="176">
        <v>10</v>
      </c>
      <c r="I151" s="176">
        <v>10</v>
      </c>
      <c r="K151" s="162"/>
      <c r="L151" s="162"/>
      <c r="M151" s="162"/>
      <c r="N151" s="162"/>
    </row>
    <row r="152" spans="2:14" ht="12.75" hidden="1" customHeight="1">
      <c r="C152" s="162" t="s">
        <v>288</v>
      </c>
      <c r="D152" s="162" t="s">
        <v>289</v>
      </c>
      <c r="E152" s="176">
        <v>600</v>
      </c>
      <c r="F152" s="176">
        <v>600</v>
      </c>
      <c r="G152" s="176">
        <v>0</v>
      </c>
      <c r="I152" s="176">
        <v>0</v>
      </c>
      <c r="K152" s="162"/>
      <c r="L152" s="162"/>
      <c r="M152" s="162"/>
      <c r="N152" s="162"/>
    </row>
    <row r="153" spans="2:14" ht="12.75" hidden="1" customHeight="1">
      <c r="C153" s="162" t="s">
        <v>290</v>
      </c>
      <c r="E153" s="176">
        <v>175</v>
      </c>
      <c r="F153" s="176">
        <v>175</v>
      </c>
      <c r="G153" s="176">
        <v>0</v>
      </c>
      <c r="I153" s="176">
        <v>0</v>
      </c>
      <c r="K153" s="162"/>
      <c r="L153" s="162"/>
      <c r="M153" s="162"/>
      <c r="N153" s="162"/>
    </row>
    <row r="154" spans="2:14" ht="12.75" hidden="1" customHeight="1">
      <c r="G154" s="176">
        <v>0</v>
      </c>
      <c r="I154" s="176">
        <v>0</v>
      </c>
      <c r="K154" s="162"/>
      <c r="L154" s="162"/>
      <c r="M154" s="162"/>
      <c r="N154" s="162"/>
    </row>
    <row r="155" spans="2:14" ht="12.75" hidden="1" customHeight="1">
      <c r="G155" s="176">
        <v>0</v>
      </c>
      <c r="I155" s="176">
        <v>0</v>
      </c>
      <c r="K155" s="162"/>
      <c r="L155" s="162"/>
      <c r="M155" s="162"/>
      <c r="N155" s="162"/>
    </row>
    <row r="156" spans="2:14" ht="12.75" hidden="1" customHeight="1">
      <c r="K156" s="162"/>
      <c r="L156" s="162"/>
      <c r="M156" s="162"/>
      <c r="N156" s="162"/>
    </row>
    <row r="157" spans="2:14" ht="12.75" hidden="1" customHeight="1">
      <c r="K157" s="162"/>
      <c r="L157" s="162"/>
      <c r="M157" s="162"/>
      <c r="N157" s="162"/>
    </row>
    <row r="158" spans="2:14" ht="12.75" hidden="1" customHeight="1">
      <c r="G158" s="176">
        <v>0</v>
      </c>
      <c r="I158" s="176">
        <v>0</v>
      </c>
      <c r="K158" s="162"/>
      <c r="L158" s="162"/>
      <c r="M158" s="162"/>
      <c r="N158" s="162"/>
    </row>
    <row r="159" spans="2:14" ht="13.5" hidden="1" customHeight="1" thickBot="1">
      <c r="B159" s="190"/>
      <c r="C159" s="190"/>
      <c r="D159" s="190"/>
      <c r="G159" s="176">
        <v>0</v>
      </c>
      <c r="I159" s="176">
        <v>0</v>
      </c>
      <c r="K159" s="162"/>
      <c r="L159" s="162"/>
      <c r="M159" s="162"/>
      <c r="N159" s="162"/>
    </row>
    <row r="160" spans="2:14" ht="12.75" hidden="1" customHeight="1">
      <c r="B160" s="177"/>
      <c r="C160" s="177"/>
      <c r="D160" s="177"/>
      <c r="K160" s="162"/>
      <c r="L160" s="162"/>
      <c r="M160" s="162"/>
      <c r="N160" s="162"/>
    </row>
    <row r="161" spans="2:14" ht="13.5" hidden="1" customHeight="1" thickBot="1">
      <c r="K161" s="162"/>
      <c r="L161" s="162"/>
      <c r="M161" s="162"/>
      <c r="N161" s="162"/>
    </row>
    <row r="162" spans="2:14" ht="16.5" hidden="1" customHeight="1" thickBot="1">
      <c r="B162" s="194" t="s">
        <v>291</v>
      </c>
      <c r="C162" s="195"/>
      <c r="D162" s="196"/>
      <c r="E162" s="179" t="s">
        <v>201</v>
      </c>
      <c r="F162" s="179" t="s">
        <v>201</v>
      </c>
      <c r="G162" s="179">
        <v>0</v>
      </c>
      <c r="I162" s="179">
        <v>0</v>
      </c>
      <c r="K162" s="162"/>
      <c r="L162" s="162"/>
      <c r="M162" s="162"/>
      <c r="N162" s="162"/>
    </row>
    <row r="163" spans="2:14" ht="12.75" hidden="1" customHeight="1">
      <c r="G163" s="176">
        <v>0</v>
      </c>
      <c r="I163" s="176">
        <v>0</v>
      </c>
      <c r="K163" s="162"/>
      <c r="L163" s="162"/>
      <c r="M163" s="162"/>
      <c r="N163" s="162"/>
    </row>
    <row r="164" spans="2:14" ht="13.5" hidden="1" customHeight="1">
      <c r="B164" s="180"/>
      <c r="C164" s="197"/>
      <c r="D164" s="197"/>
      <c r="K164" s="162"/>
      <c r="L164" s="162"/>
      <c r="M164" s="162"/>
      <c r="N164" s="162"/>
    </row>
    <row r="165" spans="2:14" ht="12.75" hidden="1" customHeight="1">
      <c r="K165" s="162"/>
      <c r="L165" s="162"/>
      <c r="M165" s="162"/>
      <c r="N165" s="162"/>
    </row>
    <row r="166" spans="2:14" ht="12.75" hidden="1" customHeight="1">
      <c r="B166" s="162" t="s">
        <v>292</v>
      </c>
      <c r="E166" s="176">
        <v>41.2</v>
      </c>
      <c r="F166" s="176">
        <v>41.2</v>
      </c>
      <c r="G166" s="176">
        <v>6000</v>
      </c>
      <c r="I166" s="176">
        <v>6000</v>
      </c>
      <c r="K166" s="162"/>
      <c r="L166" s="162"/>
      <c r="M166" s="162"/>
      <c r="N166" s="162"/>
    </row>
    <row r="167" spans="2:14" ht="12.75" hidden="1" customHeight="1">
      <c r="B167" s="162" t="s">
        <v>293</v>
      </c>
      <c r="D167" s="162" t="s">
        <v>294</v>
      </c>
      <c r="E167" s="176">
        <v>41.2</v>
      </c>
      <c r="F167" s="176">
        <v>41.2</v>
      </c>
      <c r="G167" s="176">
        <v>50</v>
      </c>
      <c r="I167" s="176">
        <v>50</v>
      </c>
      <c r="K167" s="162"/>
      <c r="L167" s="162"/>
      <c r="M167" s="162"/>
      <c r="N167" s="162"/>
    </row>
    <row r="168" spans="2:14" ht="12.75" hidden="1" customHeight="1">
      <c r="B168" s="5" t="s">
        <v>295</v>
      </c>
      <c r="D168" s="162" t="s">
        <v>294</v>
      </c>
      <c r="E168" s="176">
        <v>41.2</v>
      </c>
      <c r="F168" s="176">
        <v>41.2</v>
      </c>
      <c r="G168" s="176">
        <v>41.2</v>
      </c>
      <c r="I168" s="176">
        <v>41.2</v>
      </c>
      <c r="K168" s="162"/>
      <c r="L168" s="162"/>
      <c r="M168" s="162"/>
      <c r="N168" s="162"/>
    </row>
    <row r="169" spans="2:14" ht="12.75" hidden="1" customHeight="1">
      <c r="B169" s="162" t="s">
        <v>296</v>
      </c>
      <c r="D169" s="162" t="s">
        <v>297</v>
      </c>
      <c r="E169" s="176">
        <v>94.55</v>
      </c>
      <c r="F169" s="176">
        <v>94.55</v>
      </c>
      <c r="G169" s="176">
        <v>94.55</v>
      </c>
      <c r="I169" s="176">
        <v>94.55</v>
      </c>
      <c r="K169" s="162"/>
      <c r="L169" s="162"/>
      <c r="M169" s="162"/>
      <c r="N169" s="162"/>
    </row>
    <row r="170" spans="2:14" ht="13.5" hidden="1" customHeight="1" thickBot="1">
      <c r="B170" s="190"/>
      <c r="C170" s="190"/>
      <c r="D170" s="190"/>
      <c r="K170" s="162"/>
      <c r="L170" s="162"/>
      <c r="M170" s="162"/>
      <c r="N170" s="162"/>
    </row>
    <row r="171" spans="2:14" ht="16.5" hidden="1" customHeight="1" thickBot="1">
      <c r="B171" s="198" t="s">
        <v>298</v>
      </c>
      <c r="C171" s="198"/>
      <c r="D171" s="191"/>
      <c r="E171" s="179" t="s">
        <v>201</v>
      </c>
      <c r="F171" s="179" t="s">
        <v>201</v>
      </c>
      <c r="G171" s="179">
        <v>500</v>
      </c>
      <c r="I171" s="179">
        <v>500</v>
      </c>
      <c r="K171" s="162"/>
      <c r="L171" s="162"/>
      <c r="M171" s="162"/>
      <c r="N171" s="162"/>
    </row>
    <row r="172" spans="2:14" ht="12.75" hidden="1" customHeight="1">
      <c r="B172" s="177"/>
      <c r="C172" s="177"/>
      <c r="D172" s="177"/>
      <c r="K172" s="162"/>
      <c r="L172" s="162"/>
      <c r="M172" s="162"/>
      <c r="N172" s="162"/>
    </row>
    <row r="173" spans="2:14" ht="13.5" hidden="1" customHeight="1">
      <c r="B173" s="180"/>
      <c r="C173" s="197"/>
      <c r="D173" s="180"/>
      <c r="K173" s="162"/>
      <c r="L173" s="162"/>
      <c r="M173" s="162"/>
      <c r="N173" s="162"/>
    </row>
    <row r="174" spans="2:14" ht="12.75" hidden="1" customHeight="1">
      <c r="G174" s="176">
        <v>150</v>
      </c>
      <c r="I174" s="176">
        <v>150</v>
      </c>
      <c r="K174" s="162"/>
      <c r="L174" s="162"/>
      <c r="M174" s="162"/>
      <c r="N174" s="162"/>
    </row>
    <row r="175" spans="2:14" ht="12.75" hidden="1" customHeight="1">
      <c r="B175" s="162" t="s">
        <v>299</v>
      </c>
      <c r="K175" s="162"/>
      <c r="L175" s="162"/>
      <c r="M175" s="162"/>
      <c r="N175" s="162"/>
    </row>
    <row r="176" spans="2:14" ht="12.75" hidden="1" customHeight="1">
      <c r="C176" s="162" t="s">
        <v>300</v>
      </c>
      <c r="D176" s="199"/>
      <c r="E176" s="176">
        <v>33.11</v>
      </c>
      <c r="F176" s="176">
        <v>33.11</v>
      </c>
      <c r="G176" s="176">
        <v>33.11</v>
      </c>
      <c r="I176" s="176">
        <v>33.11</v>
      </c>
      <c r="K176" s="162"/>
      <c r="L176" s="162"/>
      <c r="M176" s="162"/>
      <c r="N176" s="162"/>
    </row>
    <row r="177" spans="1:14" ht="12.75" hidden="1" customHeight="1">
      <c r="C177" s="162" t="s">
        <v>301</v>
      </c>
      <c r="D177" s="199"/>
      <c r="E177" s="176">
        <v>0.38</v>
      </c>
      <c r="F177" s="176">
        <v>0.38</v>
      </c>
      <c r="G177" s="176">
        <v>1500</v>
      </c>
      <c r="I177" s="176">
        <v>1500</v>
      </c>
      <c r="K177" s="162"/>
      <c r="L177" s="162"/>
      <c r="M177" s="162"/>
      <c r="N177" s="162"/>
    </row>
    <row r="178" spans="1:14" ht="12.75" hidden="1" customHeight="1">
      <c r="B178" s="162" t="s">
        <v>302</v>
      </c>
      <c r="C178" s="162" t="s">
        <v>303</v>
      </c>
      <c r="D178" s="199"/>
      <c r="E178" s="176">
        <v>0.38</v>
      </c>
      <c r="F178" s="176">
        <v>0.38</v>
      </c>
      <c r="G178" s="176">
        <v>0.38</v>
      </c>
      <c r="I178" s="176">
        <v>0.38</v>
      </c>
      <c r="K178" s="162"/>
      <c r="L178" s="162"/>
      <c r="M178" s="162"/>
      <c r="N178" s="162"/>
    </row>
    <row r="179" spans="1:14" ht="12.75" hidden="1" customHeight="1">
      <c r="B179" s="162" t="s">
        <v>296</v>
      </c>
      <c r="G179" s="176">
        <v>1500</v>
      </c>
      <c r="I179" s="176">
        <v>1500</v>
      </c>
      <c r="K179" s="162"/>
      <c r="L179" s="162"/>
      <c r="M179" s="162"/>
      <c r="N179" s="162"/>
    </row>
    <row r="180" spans="1:14" ht="12.75" hidden="1" customHeight="1">
      <c r="C180" s="162" t="s">
        <v>300</v>
      </c>
      <c r="D180" s="199"/>
      <c r="E180" s="176">
        <v>70.37</v>
      </c>
      <c r="F180" s="176">
        <v>70.37</v>
      </c>
      <c r="G180" s="176">
        <v>70.37</v>
      </c>
      <c r="I180" s="176">
        <v>70.37</v>
      </c>
      <c r="K180" s="162"/>
      <c r="L180" s="162"/>
      <c r="M180" s="162"/>
      <c r="N180" s="162"/>
    </row>
    <row r="181" spans="1:14" ht="12.75" hidden="1" customHeight="1">
      <c r="C181" s="162" t="s">
        <v>304</v>
      </c>
      <c r="D181" s="199"/>
      <c r="E181" s="176">
        <v>0.376</v>
      </c>
      <c r="F181" s="200">
        <v>0.376</v>
      </c>
      <c r="G181" s="200">
        <v>0.376</v>
      </c>
      <c r="I181" s="200">
        <v>0.376</v>
      </c>
      <c r="K181" s="162"/>
      <c r="L181" s="162"/>
      <c r="M181" s="162"/>
      <c r="N181" s="162"/>
    </row>
    <row r="182" spans="1:14" ht="13.5" hidden="1" customHeight="1">
      <c r="B182" s="201" t="s">
        <v>305</v>
      </c>
      <c r="K182" s="162"/>
      <c r="L182" s="162"/>
      <c r="M182" s="162"/>
      <c r="N182" s="162"/>
    </row>
    <row r="183" spans="1:14" ht="12.75" hidden="1" customHeight="1">
      <c r="C183" s="162" t="s">
        <v>300</v>
      </c>
      <c r="D183" s="199"/>
      <c r="E183" s="176" t="s">
        <v>306</v>
      </c>
      <c r="F183" s="176" t="s">
        <v>306</v>
      </c>
      <c r="G183" s="176" t="s">
        <v>306</v>
      </c>
      <c r="I183" s="176" t="s">
        <v>306</v>
      </c>
      <c r="K183" s="162"/>
      <c r="L183" s="162"/>
      <c r="M183" s="162"/>
      <c r="N183" s="162"/>
    </row>
    <row r="184" spans="1:14" ht="12.75" hidden="1" customHeight="1">
      <c r="C184" s="162" t="s">
        <v>304</v>
      </c>
      <c r="D184" s="199"/>
      <c r="E184" s="176">
        <v>0</v>
      </c>
      <c r="F184" s="176">
        <v>0</v>
      </c>
      <c r="G184" s="176">
        <v>0</v>
      </c>
      <c r="I184" s="176">
        <v>0</v>
      </c>
      <c r="K184" s="162"/>
      <c r="L184" s="162"/>
      <c r="M184" s="162"/>
      <c r="N184" s="162"/>
    </row>
    <row r="185" spans="1:14" ht="12.75" hidden="1" customHeight="1">
      <c r="B185" s="162" t="s">
        <v>307</v>
      </c>
      <c r="K185" s="162"/>
      <c r="L185" s="162"/>
      <c r="M185" s="162"/>
      <c r="N185" s="162"/>
    </row>
    <row r="186" spans="1:14" ht="12.75" hidden="1" customHeight="1">
      <c r="C186" s="162" t="s">
        <v>300</v>
      </c>
      <c r="D186" s="199"/>
      <c r="E186" s="176">
        <v>844.67</v>
      </c>
      <c r="F186" s="176">
        <v>844.67</v>
      </c>
      <c r="G186" s="176">
        <v>844.67</v>
      </c>
      <c r="I186" s="176">
        <v>844.67</v>
      </c>
      <c r="K186" s="162"/>
      <c r="L186" s="162"/>
      <c r="M186" s="162"/>
      <c r="N186" s="162"/>
    </row>
    <row r="187" spans="1:14" ht="12.75" hidden="1" customHeight="1">
      <c r="D187" s="199"/>
      <c r="K187" s="162"/>
      <c r="L187" s="162"/>
      <c r="M187" s="162"/>
      <c r="N187" s="162"/>
    </row>
    <row r="188" spans="1:14" ht="12.75" hidden="1" customHeight="1">
      <c r="A188" s="162" t="s">
        <v>308</v>
      </c>
      <c r="D188" s="199"/>
      <c r="G188" s="176">
        <v>5</v>
      </c>
      <c r="I188" s="176">
        <v>5</v>
      </c>
      <c r="K188" s="162"/>
      <c r="L188" s="162"/>
      <c r="M188" s="162"/>
      <c r="N188" s="162"/>
    </row>
    <row r="189" spans="1:14" ht="12.75" hidden="1" customHeight="1">
      <c r="D189" s="199"/>
      <c r="K189" s="162"/>
      <c r="L189" s="162"/>
      <c r="M189" s="162"/>
      <c r="N189" s="162"/>
    </row>
    <row r="190" spans="1:14" ht="13.5" hidden="1" customHeight="1" thickBot="1">
      <c r="C190" s="162" t="s">
        <v>304</v>
      </c>
      <c r="D190" s="202"/>
      <c r="E190" s="176">
        <v>0.2235</v>
      </c>
      <c r="F190" s="203">
        <v>0.2235</v>
      </c>
      <c r="G190" s="203">
        <v>0.2235</v>
      </c>
      <c r="I190" s="203">
        <v>0.2235</v>
      </c>
      <c r="K190" s="162"/>
      <c r="L190" s="162"/>
      <c r="M190" s="162"/>
      <c r="N190" s="162"/>
    </row>
    <row r="191" spans="1:14" ht="13.5" hidden="1" customHeight="1" thickBot="1">
      <c r="C191" s="162" t="s">
        <v>309</v>
      </c>
      <c r="D191" s="202"/>
      <c r="E191" s="176">
        <v>49.95</v>
      </c>
      <c r="F191" s="176">
        <v>49.95</v>
      </c>
      <c r="G191" s="176">
        <v>49.95</v>
      </c>
      <c r="I191" s="176">
        <v>49.95</v>
      </c>
      <c r="K191" s="162"/>
      <c r="L191" s="162"/>
      <c r="M191" s="162"/>
      <c r="N191" s="162"/>
    </row>
    <row r="192" spans="1:14" ht="13.5" hidden="1" customHeight="1" thickBot="1">
      <c r="G192" s="176">
        <v>0.9995049504950495</v>
      </c>
      <c r="I192" s="176">
        <v>0.9995049504950495</v>
      </c>
      <c r="K192" s="162"/>
      <c r="L192" s="162"/>
      <c r="M192" s="162"/>
      <c r="N192" s="162"/>
    </row>
    <row r="193" spans="2:14" ht="13.5" hidden="1" customHeight="1" thickBot="1">
      <c r="B193" s="27" t="s">
        <v>310</v>
      </c>
      <c r="E193" s="176" t="s">
        <v>306</v>
      </c>
      <c r="F193" s="176" t="s">
        <v>306</v>
      </c>
      <c r="G193" s="176" t="s">
        <v>306</v>
      </c>
      <c r="I193" s="176" t="s">
        <v>306</v>
      </c>
      <c r="K193" s="162"/>
      <c r="L193" s="162"/>
      <c r="M193" s="162"/>
      <c r="N193" s="162"/>
    </row>
    <row r="194" spans="2:14" ht="13.5" hidden="1" customHeight="1" thickBot="1">
      <c r="K194" s="162"/>
      <c r="L194" s="162"/>
      <c r="M194" s="162"/>
      <c r="N194" s="162"/>
    </row>
    <row r="195" spans="2:14" ht="13.5" hidden="1" customHeight="1" thickBot="1">
      <c r="B195" s="27" t="s">
        <v>311</v>
      </c>
      <c r="E195" s="176">
        <v>2200</v>
      </c>
      <c r="F195" s="176">
        <v>2200</v>
      </c>
      <c r="G195" s="176">
        <v>90</v>
      </c>
      <c r="I195" s="176">
        <v>90</v>
      </c>
      <c r="K195" s="162"/>
      <c r="L195" s="162"/>
      <c r="M195" s="162"/>
      <c r="N195" s="162"/>
    </row>
    <row r="196" spans="2:14" ht="13.5" hidden="1" customHeight="1" thickBot="1">
      <c r="B196" s="5"/>
      <c r="C196" s="162" t="s">
        <v>312</v>
      </c>
      <c r="E196" s="176">
        <v>550</v>
      </c>
      <c r="F196" s="176">
        <v>550</v>
      </c>
      <c r="G196" s="176">
        <v>550</v>
      </c>
      <c r="I196" s="176">
        <v>550</v>
      </c>
      <c r="K196" s="162"/>
      <c r="L196" s="162"/>
      <c r="M196" s="162"/>
      <c r="N196" s="162"/>
    </row>
    <row r="197" spans="2:14" ht="13.5" hidden="1" customHeight="1" thickBot="1">
      <c r="B197" s="27"/>
      <c r="K197" s="162"/>
      <c r="L197" s="162"/>
      <c r="M197" s="162"/>
      <c r="N197" s="162"/>
    </row>
    <row r="198" spans="2:14" ht="13.5" hidden="1" customHeight="1" thickBot="1">
      <c r="B198" s="27" t="s">
        <v>313</v>
      </c>
      <c r="G198" s="176">
        <v>110</v>
      </c>
      <c r="I198" s="176">
        <v>110</v>
      </c>
      <c r="K198" s="162"/>
      <c r="L198" s="162"/>
      <c r="M198" s="162"/>
      <c r="N198" s="162"/>
    </row>
    <row r="199" spans="2:14" ht="13.5" hidden="1" customHeight="1" thickBot="1">
      <c r="C199" s="162" t="s">
        <v>314</v>
      </c>
      <c r="K199" s="162"/>
      <c r="L199" s="162"/>
      <c r="M199" s="162"/>
      <c r="N199" s="162"/>
    </row>
    <row r="200" spans="2:14" ht="13.5" hidden="1" customHeight="1" thickBot="1">
      <c r="K200" s="162"/>
      <c r="L200" s="162"/>
      <c r="M200" s="162"/>
      <c r="N200" s="162"/>
    </row>
    <row r="201" spans="2:14" ht="13.5" hidden="1" customHeight="1" thickBot="1">
      <c r="B201" s="27" t="s">
        <v>315</v>
      </c>
      <c r="G201" s="176">
        <v>220</v>
      </c>
      <c r="I201" s="176">
        <v>220</v>
      </c>
      <c r="K201" s="162"/>
      <c r="L201" s="162"/>
      <c r="M201" s="162"/>
      <c r="N201" s="162"/>
    </row>
    <row r="202" spans="2:14" ht="13.5" hidden="1" customHeight="1" thickBot="1">
      <c r="C202" s="162" t="s">
        <v>316</v>
      </c>
      <c r="K202" s="162"/>
      <c r="L202" s="162"/>
      <c r="M202" s="162"/>
      <c r="N202" s="162"/>
    </row>
    <row r="203" spans="2:14" ht="13.5" hidden="1" customHeight="1" thickBot="1">
      <c r="K203" s="162"/>
      <c r="L203" s="162"/>
      <c r="M203" s="162"/>
      <c r="N203" s="162"/>
    </row>
    <row r="204" spans="2:14" ht="13.5" hidden="1" customHeight="1" thickBot="1">
      <c r="B204" s="27" t="s">
        <v>317</v>
      </c>
      <c r="G204" s="176">
        <v>0.9995049504950495</v>
      </c>
      <c r="I204" s="176">
        <v>0.9995049504950495</v>
      </c>
      <c r="K204" s="162"/>
      <c r="L204" s="162"/>
      <c r="M204" s="162"/>
      <c r="N204" s="162"/>
    </row>
    <row r="205" spans="2:14" ht="13.5" hidden="1" customHeight="1" thickBot="1">
      <c r="C205" s="162" t="s">
        <v>318</v>
      </c>
      <c r="E205" s="176">
        <v>50</v>
      </c>
      <c r="F205" s="176">
        <v>50</v>
      </c>
      <c r="G205" s="176">
        <v>50</v>
      </c>
      <c r="I205" s="176">
        <v>50</v>
      </c>
      <c r="K205" s="162"/>
      <c r="L205" s="162"/>
      <c r="M205" s="162"/>
      <c r="N205" s="162"/>
    </row>
    <row r="206" spans="2:14" ht="13.5" hidden="1" customHeight="1" thickBot="1">
      <c r="C206" s="162" t="s">
        <v>319</v>
      </c>
      <c r="E206" s="176">
        <v>250</v>
      </c>
      <c r="F206" s="176">
        <v>250</v>
      </c>
      <c r="G206" s="176">
        <v>250</v>
      </c>
      <c r="I206" s="176">
        <v>250</v>
      </c>
      <c r="K206" s="162"/>
      <c r="L206" s="162"/>
      <c r="M206" s="162"/>
      <c r="N206" s="162"/>
    </row>
    <row r="207" spans="2:14" ht="13.5" hidden="1" customHeight="1" thickBot="1">
      <c r="B207" s="190"/>
      <c r="C207" s="190"/>
      <c r="D207" s="190"/>
      <c r="G207" s="176">
        <v>0</v>
      </c>
      <c r="I207" s="176">
        <v>0</v>
      </c>
      <c r="K207" s="162"/>
      <c r="L207" s="162"/>
      <c r="M207" s="162"/>
      <c r="N207" s="162"/>
    </row>
    <row r="208" spans="2:14" ht="13.5" hidden="1" customHeight="1" thickBot="1">
      <c r="G208" s="176">
        <v>0</v>
      </c>
      <c r="I208" s="176">
        <v>0</v>
      </c>
      <c r="K208" s="162"/>
      <c r="L208" s="162"/>
      <c r="M208" s="162"/>
      <c r="N208" s="162"/>
    </row>
    <row r="209" spans="2:14" ht="13.5" hidden="1" customHeight="1" thickBot="1">
      <c r="B209" s="190"/>
      <c r="C209" s="190"/>
      <c r="D209" s="190"/>
      <c r="G209" s="176">
        <v>0</v>
      </c>
      <c r="I209" s="176">
        <v>0</v>
      </c>
      <c r="K209" s="162"/>
      <c r="L209" s="162"/>
      <c r="M209" s="162"/>
      <c r="N209" s="162"/>
    </row>
    <row r="210" spans="2:14" ht="16.5" hidden="1" customHeight="1" thickBot="1">
      <c r="B210" s="191"/>
      <c r="C210" s="191"/>
      <c r="D210" s="191"/>
      <c r="G210" s="176">
        <v>0</v>
      </c>
      <c r="I210" s="176">
        <v>0</v>
      </c>
      <c r="K210" s="162"/>
      <c r="L210" s="162"/>
      <c r="M210" s="162"/>
      <c r="N210" s="162"/>
    </row>
    <row r="211" spans="2:14" ht="13.5" hidden="1" customHeight="1" thickBot="1">
      <c r="G211" s="176">
        <v>0</v>
      </c>
      <c r="I211" s="176">
        <v>0</v>
      </c>
      <c r="K211" s="162"/>
      <c r="L211" s="162"/>
      <c r="M211" s="162"/>
      <c r="N211" s="162"/>
    </row>
    <row r="212" spans="2:14" ht="13.5" hidden="1" customHeight="1" thickBot="1">
      <c r="B212" s="27" t="s">
        <v>320</v>
      </c>
      <c r="G212" s="176">
        <v>0</v>
      </c>
      <c r="I212" s="176">
        <v>0</v>
      </c>
      <c r="K212" s="162"/>
      <c r="L212" s="162"/>
      <c r="M212" s="162"/>
      <c r="N212" s="162"/>
    </row>
    <row r="213" spans="2:14" ht="13.5" hidden="1" customHeight="1" thickBot="1">
      <c r="C213" s="162" t="s">
        <v>321</v>
      </c>
      <c r="E213" s="176">
        <v>75</v>
      </c>
      <c r="F213" s="176">
        <v>75</v>
      </c>
      <c r="G213" s="176">
        <v>75</v>
      </c>
      <c r="I213" s="176">
        <v>75</v>
      </c>
      <c r="K213" s="162"/>
      <c r="L213" s="162"/>
      <c r="M213" s="162"/>
      <c r="N213" s="162"/>
    </row>
    <row r="214" spans="2:14" ht="13.5" hidden="1" customHeight="1" thickBot="1">
      <c r="C214" s="162" t="s">
        <v>322</v>
      </c>
      <c r="K214" s="162"/>
      <c r="L214" s="162"/>
      <c r="M214" s="162"/>
      <c r="N214" s="162"/>
    </row>
    <row r="215" spans="2:14" ht="13.5" hidden="1" customHeight="1" thickBot="1">
      <c r="G215" s="176">
        <v>0</v>
      </c>
      <c r="I215" s="176">
        <v>0</v>
      </c>
      <c r="K215" s="162"/>
      <c r="L215" s="162"/>
      <c r="M215" s="162"/>
      <c r="N215" s="162"/>
    </row>
    <row r="216" spans="2:14" ht="13.5" hidden="1" customHeight="1" thickBot="1">
      <c r="B216" s="27" t="s">
        <v>323</v>
      </c>
      <c r="G216" s="176">
        <v>0</v>
      </c>
      <c r="I216" s="176">
        <v>0</v>
      </c>
      <c r="K216" s="162"/>
      <c r="L216" s="162"/>
      <c r="M216" s="162"/>
      <c r="N216" s="162"/>
    </row>
    <row r="217" spans="2:14" ht="13.5" hidden="1" customHeight="1" thickBot="1">
      <c r="C217" s="162" t="s">
        <v>324</v>
      </c>
      <c r="E217" s="176">
        <v>50</v>
      </c>
      <c r="F217" s="176">
        <v>50</v>
      </c>
      <c r="G217" s="176">
        <v>50</v>
      </c>
      <c r="I217" s="176">
        <v>50</v>
      </c>
      <c r="K217" s="162"/>
      <c r="L217" s="162"/>
      <c r="M217" s="162"/>
      <c r="N217" s="162"/>
    </row>
    <row r="218" spans="2:14" ht="13.5" hidden="1" customHeight="1" thickBot="1">
      <c r="C218" s="162" t="s">
        <v>260</v>
      </c>
      <c r="E218" s="176">
        <v>75</v>
      </c>
      <c r="F218" s="176">
        <v>75</v>
      </c>
      <c r="G218" s="176">
        <v>75</v>
      </c>
      <c r="I218" s="176">
        <v>75</v>
      </c>
      <c r="K218" s="162"/>
      <c r="L218" s="162"/>
      <c r="M218" s="162"/>
      <c r="N218" s="162"/>
    </row>
    <row r="219" spans="2:14" ht="13.5" hidden="1" customHeight="1" thickBot="1">
      <c r="G219" s="176">
        <v>0</v>
      </c>
      <c r="I219" s="176">
        <v>0</v>
      </c>
      <c r="K219" s="162"/>
      <c r="L219" s="162"/>
      <c r="M219" s="162"/>
      <c r="N219" s="162"/>
    </row>
    <row r="220" spans="2:14" ht="13.5" hidden="1" customHeight="1" thickBot="1">
      <c r="B220" s="27" t="s">
        <v>325</v>
      </c>
      <c r="G220" s="176">
        <v>0</v>
      </c>
      <c r="I220" s="176">
        <v>0</v>
      </c>
      <c r="K220" s="162"/>
      <c r="L220" s="162"/>
      <c r="M220" s="162"/>
      <c r="N220" s="162"/>
    </row>
    <row r="221" spans="2:14" ht="13.5" hidden="1" customHeight="1" thickBot="1">
      <c r="C221" s="162" t="s">
        <v>326</v>
      </c>
      <c r="G221" s="176">
        <v>0</v>
      </c>
      <c r="I221" s="176">
        <v>0</v>
      </c>
      <c r="K221" s="162"/>
      <c r="L221" s="162"/>
      <c r="M221" s="162"/>
      <c r="N221" s="162"/>
    </row>
    <row r="222" spans="2:14" ht="13.5" hidden="1" customHeight="1" thickBot="1">
      <c r="C222" s="162" t="s">
        <v>327</v>
      </c>
      <c r="E222" s="176">
        <v>75</v>
      </c>
      <c r="F222" s="176">
        <v>75</v>
      </c>
      <c r="G222" s="176">
        <v>75</v>
      </c>
      <c r="I222" s="176">
        <v>75</v>
      </c>
      <c r="K222" s="162"/>
      <c r="L222" s="162"/>
      <c r="M222" s="162"/>
      <c r="N222" s="162"/>
    </row>
    <row r="223" spans="2:14" ht="13.5" hidden="1" customHeight="1" thickBot="1">
      <c r="C223" s="162" t="s">
        <v>328</v>
      </c>
      <c r="E223" s="176">
        <v>75</v>
      </c>
      <c r="F223" s="176">
        <v>75</v>
      </c>
      <c r="G223" s="176">
        <v>75</v>
      </c>
      <c r="I223" s="176">
        <v>75</v>
      </c>
      <c r="K223" s="162"/>
      <c r="L223" s="162"/>
      <c r="M223" s="162"/>
      <c r="N223" s="162"/>
    </row>
    <row r="224" spans="2:14" ht="13.5" hidden="1" customHeight="1" thickBot="1">
      <c r="G224" s="176">
        <v>0</v>
      </c>
      <c r="I224" s="176">
        <v>0</v>
      </c>
      <c r="K224" s="162"/>
      <c r="L224" s="162"/>
      <c r="M224" s="162"/>
      <c r="N224" s="162"/>
    </row>
    <row r="225" spans="2:14" ht="13.5" hidden="1" customHeight="1" thickBot="1">
      <c r="G225" s="176">
        <v>0</v>
      </c>
      <c r="I225" s="176">
        <v>0</v>
      </c>
      <c r="K225" s="162"/>
      <c r="L225" s="162"/>
      <c r="M225" s="162"/>
      <c r="N225" s="162"/>
    </row>
    <row r="226" spans="2:14" ht="13.5" hidden="1" customHeight="1" thickBot="1">
      <c r="B226" s="27" t="s">
        <v>329</v>
      </c>
      <c r="G226" s="176">
        <v>0</v>
      </c>
      <c r="I226" s="176">
        <v>0</v>
      </c>
      <c r="K226" s="162"/>
      <c r="L226" s="162"/>
      <c r="M226" s="162"/>
      <c r="N226" s="162"/>
    </row>
    <row r="227" spans="2:14" ht="13.5" hidden="1" customHeight="1" thickBot="1">
      <c r="C227" s="162" t="s">
        <v>330</v>
      </c>
      <c r="D227" s="204"/>
      <c r="E227" s="200">
        <v>0.41299999999999998</v>
      </c>
      <c r="F227" s="200">
        <v>0.41299999999999998</v>
      </c>
      <c r="G227" s="200">
        <v>0</v>
      </c>
      <c r="I227" s="200">
        <v>0</v>
      </c>
      <c r="K227" s="162"/>
      <c r="L227" s="162"/>
      <c r="M227" s="162"/>
      <c r="N227" s="162"/>
    </row>
    <row r="228" spans="2:14" ht="13.5" hidden="1" customHeight="1" thickBot="1">
      <c r="C228" s="162" t="s">
        <v>331</v>
      </c>
      <c r="D228" s="204"/>
      <c r="E228" s="176">
        <v>1500</v>
      </c>
      <c r="F228" s="176">
        <v>1500</v>
      </c>
      <c r="G228" s="176">
        <v>1500</v>
      </c>
      <c r="I228" s="176">
        <v>1500</v>
      </c>
      <c r="K228" s="162"/>
      <c r="L228" s="162"/>
      <c r="M228" s="162"/>
      <c r="N228" s="162"/>
    </row>
    <row r="229" spans="2:14" ht="13.5" hidden="1" customHeight="1" thickBot="1">
      <c r="B229" s="190"/>
      <c r="C229" s="190"/>
      <c r="D229" s="190"/>
      <c r="K229" s="162"/>
      <c r="L229" s="162"/>
      <c r="M229" s="162"/>
      <c r="N229" s="162"/>
    </row>
    <row r="230" spans="2:14" ht="13.5" hidden="1" customHeight="1" thickBot="1">
      <c r="B230" s="190"/>
      <c r="C230" s="190"/>
      <c r="D230" s="190"/>
      <c r="G230" s="176">
        <v>0</v>
      </c>
      <c r="I230" s="176">
        <v>0</v>
      </c>
      <c r="K230" s="162"/>
      <c r="L230" s="162"/>
      <c r="M230" s="162"/>
      <c r="N230" s="162"/>
    </row>
    <row r="231" spans="2:14" ht="16.5" hidden="1" customHeight="1" thickBot="1">
      <c r="B231" s="198" t="s">
        <v>332</v>
      </c>
      <c r="C231" s="191"/>
      <c r="D231" s="190"/>
      <c r="E231" s="179" t="s">
        <v>201</v>
      </c>
      <c r="F231" s="179" t="s">
        <v>201</v>
      </c>
      <c r="G231" s="179" t="s">
        <v>201</v>
      </c>
      <c r="I231" s="179" t="s">
        <v>201</v>
      </c>
      <c r="K231" s="162"/>
      <c r="L231" s="162"/>
      <c r="M231" s="162"/>
      <c r="N231" s="162"/>
    </row>
    <row r="232" spans="2:14" ht="13.5" hidden="1" customHeight="1" thickBot="1">
      <c r="K232" s="162"/>
      <c r="L232" s="162"/>
      <c r="M232" s="162"/>
      <c r="N232" s="162"/>
    </row>
    <row r="233" spans="2:14" ht="14.25" hidden="1" customHeight="1" thickBot="1">
      <c r="B233" s="180"/>
      <c r="D233" s="180"/>
      <c r="G233" s="176">
        <v>6500</v>
      </c>
      <c r="I233" s="176">
        <v>6500</v>
      </c>
      <c r="K233" s="162"/>
      <c r="L233" s="162"/>
      <c r="M233" s="162"/>
      <c r="N233" s="162"/>
    </row>
    <row r="234" spans="2:14" ht="12.75" hidden="1" customHeight="1">
      <c r="B234" s="162" t="s">
        <v>333</v>
      </c>
      <c r="G234" s="176">
        <v>1500</v>
      </c>
      <c r="I234" s="176">
        <v>1500</v>
      </c>
      <c r="K234" s="162"/>
      <c r="L234" s="162"/>
      <c r="M234" s="162"/>
      <c r="N234" s="162"/>
    </row>
    <row r="235" spans="2:14" ht="12.75" hidden="1" customHeight="1">
      <c r="B235" s="162" t="s">
        <v>334</v>
      </c>
      <c r="G235" s="176">
        <v>250</v>
      </c>
      <c r="I235" s="176">
        <v>250</v>
      </c>
      <c r="K235" s="162"/>
      <c r="L235" s="162"/>
      <c r="M235" s="162"/>
      <c r="N235" s="162"/>
    </row>
    <row r="236" spans="2:14" ht="12.75" hidden="1" customHeight="1">
      <c r="B236" s="162" t="s">
        <v>335</v>
      </c>
      <c r="G236" s="176">
        <v>500</v>
      </c>
      <c r="I236" s="176">
        <v>500</v>
      </c>
      <c r="K236" s="162"/>
      <c r="L236" s="162"/>
      <c r="M236" s="162"/>
      <c r="N236" s="162"/>
    </row>
    <row r="237" spans="2:14" ht="13.5" hidden="1" customHeight="1" thickBot="1">
      <c r="K237" s="162"/>
      <c r="L237" s="162"/>
      <c r="M237" s="162"/>
      <c r="N237" s="162"/>
    </row>
    <row r="238" spans="2:14" ht="13.5" hidden="1" customHeight="1" thickBot="1">
      <c r="B238" s="27" t="s">
        <v>292</v>
      </c>
      <c r="K238" s="162"/>
      <c r="L238" s="162"/>
      <c r="M238" s="162"/>
      <c r="N238" s="162"/>
    </row>
    <row r="239" spans="2:14" ht="13.5" hidden="1" customHeight="1" thickBot="1">
      <c r="C239" s="162" t="s">
        <v>336</v>
      </c>
      <c r="D239" s="199"/>
      <c r="E239" s="176">
        <v>14.96</v>
      </c>
      <c r="F239" s="176">
        <v>14.96</v>
      </c>
      <c r="G239" s="176">
        <v>14.96</v>
      </c>
      <c r="I239" s="176">
        <v>14.96</v>
      </c>
      <c r="K239" s="162"/>
      <c r="L239" s="162"/>
      <c r="M239" s="162"/>
      <c r="N239" s="162"/>
    </row>
    <row r="240" spans="2:14" ht="13.5" hidden="1" customHeight="1" thickBot="1">
      <c r="C240" s="162" t="s">
        <v>330</v>
      </c>
      <c r="K240" s="162"/>
      <c r="L240" s="162"/>
      <c r="M240" s="162"/>
      <c r="N240" s="162"/>
    </row>
    <row r="241" spans="2:14" ht="13.5" hidden="1" customHeight="1" thickBot="1">
      <c r="C241" s="162" t="s">
        <v>337</v>
      </c>
      <c r="D241" s="199"/>
      <c r="K241" s="162"/>
      <c r="L241" s="162"/>
      <c r="M241" s="162"/>
      <c r="N241" s="162"/>
    </row>
    <row r="242" spans="2:14" ht="13.5" hidden="1" customHeight="1" thickBot="1">
      <c r="C242" s="162" t="s">
        <v>338</v>
      </c>
      <c r="D242" s="199"/>
      <c r="E242" s="176">
        <v>4.78</v>
      </c>
      <c r="F242" s="176">
        <v>4.78</v>
      </c>
      <c r="G242" s="176">
        <v>4.78</v>
      </c>
      <c r="I242" s="176">
        <v>4.78</v>
      </c>
      <c r="K242" s="162"/>
      <c r="L242" s="162"/>
      <c r="M242" s="162"/>
      <c r="N242" s="162"/>
    </row>
    <row r="243" spans="2:14" ht="13.5" hidden="1" customHeight="1" thickBot="1">
      <c r="C243" s="162" t="s">
        <v>339</v>
      </c>
      <c r="D243" s="199"/>
      <c r="E243" s="176">
        <v>5.53</v>
      </c>
      <c r="F243" s="176">
        <v>5.53</v>
      </c>
      <c r="G243" s="176">
        <v>5.53</v>
      </c>
      <c r="I243" s="176">
        <v>5.53</v>
      </c>
      <c r="K243" s="162"/>
      <c r="L243" s="162"/>
      <c r="M243" s="162"/>
      <c r="N243" s="162"/>
    </row>
    <row r="244" spans="2:14" ht="13.5" hidden="1" customHeight="1" thickBot="1">
      <c r="C244" s="162" t="s">
        <v>340</v>
      </c>
      <c r="D244" s="199"/>
      <c r="E244" s="176">
        <v>5.99</v>
      </c>
      <c r="F244" s="176">
        <v>5.99</v>
      </c>
      <c r="G244" s="176">
        <v>5.99</v>
      </c>
      <c r="I244" s="176">
        <v>5.99</v>
      </c>
      <c r="K244" s="162"/>
      <c r="L244" s="162"/>
      <c r="M244" s="162"/>
      <c r="N244" s="162"/>
    </row>
    <row r="245" spans="2:14" ht="13.5" hidden="1" customHeight="1" thickBot="1">
      <c r="K245" s="162"/>
      <c r="L245" s="162"/>
      <c r="M245" s="162"/>
      <c r="N245" s="162"/>
    </row>
    <row r="246" spans="2:14" ht="13.5" hidden="1" customHeight="1" thickBot="1">
      <c r="B246" s="27" t="s">
        <v>341</v>
      </c>
      <c r="K246" s="162"/>
      <c r="L246" s="162"/>
      <c r="M246" s="162"/>
      <c r="N246" s="162"/>
    </row>
    <row r="247" spans="2:14" ht="13.5" hidden="1" customHeight="1" thickBot="1">
      <c r="C247" s="162" t="s">
        <v>300</v>
      </c>
      <c r="D247" s="199"/>
      <c r="E247" s="176">
        <v>63.53</v>
      </c>
      <c r="F247" s="176">
        <v>63.53</v>
      </c>
      <c r="G247" s="176">
        <v>200</v>
      </c>
      <c r="I247" s="176">
        <v>200</v>
      </c>
      <c r="K247" s="162"/>
      <c r="L247" s="162"/>
      <c r="M247" s="162"/>
      <c r="N247" s="162"/>
    </row>
    <row r="248" spans="2:14" ht="13.5" hidden="1" customHeight="1" thickBot="1">
      <c r="C248" s="162" t="s">
        <v>330</v>
      </c>
      <c r="G248" s="176">
        <v>800</v>
      </c>
      <c r="I248" s="176">
        <v>800</v>
      </c>
      <c r="K248" s="162"/>
      <c r="L248" s="162"/>
      <c r="M248" s="162"/>
      <c r="N248" s="162"/>
    </row>
    <row r="249" spans="2:14" ht="13.5" hidden="1" customHeight="1" thickBot="1">
      <c r="C249" s="162" t="s">
        <v>337</v>
      </c>
      <c r="D249" s="199"/>
      <c r="E249" s="176">
        <v>4.04</v>
      </c>
      <c r="F249" s="176">
        <v>4.04</v>
      </c>
      <c r="G249" s="176">
        <v>4.04</v>
      </c>
      <c r="I249" s="176">
        <v>4.04</v>
      </c>
      <c r="K249" s="162"/>
      <c r="L249" s="162"/>
      <c r="M249" s="162"/>
      <c r="N249" s="162"/>
    </row>
    <row r="250" spans="2:14" ht="13.5" hidden="1" customHeight="1" thickBot="1">
      <c r="C250" s="162" t="s">
        <v>338</v>
      </c>
      <c r="D250" s="199"/>
      <c r="E250" s="176">
        <v>4.78</v>
      </c>
      <c r="F250" s="176">
        <v>4.78</v>
      </c>
      <c r="G250" s="176">
        <v>4.78</v>
      </c>
      <c r="I250" s="176">
        <v>4.78</v>
      </c>
      <c r="K250" s="162"/>
      <c r="L250" s="162"/>
      <c r="M250" s="162"/>
      <c r="N250" s="162"/>
    </row>
    <row r="251" spans="2:14" ht="13.5" hidden="1" customHeight="1" thickBot="1">
      <c r="C251" s="162" t="s">
        <v>339</v>
      </c>
      <c r="D251" s="199"/>
      <c r="E251" s="176">
        <v>5.53</v>
      </c>
      <c r="F251" s="176">
        <v>5.53</v>
      </c>
      <c r="G251" s="176">
        <v>200</v>
      </c>
      <c r="I251" s="176">
        <v>200</v>
      </c>
      <c r="K251" s="162"/>
      <c r="L251" s="162"/>
      <c r="M251" s="162"/>
      <c r="N251" s="162"/>
    </row>
    <row r="252" spans="2:14" ht="13.5" hidden="1" customHeight="1" thickBot="1">
      <c r="C252" s="162" t="s">
        <v>342</v>
      </c>
      <c r="D252" s="199"/>
      <c r="E252" s="176">
        <v>5.99</v>
      </c>
      <c r="F252" s="176">
        <v>5.99</v>
      </c>
      <c r="G252" s="176">
        <v>5.99</v>
      </c>
      <c r="I252" s="176">
        <v>5.99</v>
      </c>
      <c r="K252" s="162"/>
      <c r="L252" s="162"/>
      <c r="M252" s="162"/>
      <c r="N252" s="162"/>
    </row>
    <row r="253" spans="2:14" ht="13.5" hidden="1" customHeight="1" thickBot="1">
      <c r="K253" s="162"/>
      <c r="L253" s="162"/>
      <c r="M253" s="162"/>
      <c r="N253" s="162"/>
    </row>
    <row r="254" spans="2:14" ht="13.5" hidden="1" customHeight="1" thickBot="1">
      <c r="B254" s="27" t="s">
        <v>343</v>
      </c>
      <c r="K254" s="162"/>
      <c r="L254" s="162"/>
      <c r="M254" s="162"/>
      <c r="N254" s="162"/>
    </row>
    <row r="255" spans="2:14" ht="13.5" hidden="1" customHeight="1" thickBot="1">
      <c r="C255" s="162" t="s">
        <v>344</v>
      </c>
      <c r="E255" s="176">
        <v>203.28</v>
      </c>
      <c r="F255" s="176">
        <v>203.28</v>
      </c>
      <c r="G255" s="176">
        <v>100</v>
      </c>
      <c r="I255" s="176">
        <v>100</v>
      </c>
      <c r="K255" s="162"/>
      <c r="L255" s="162"/>
      <c r="M255" s="162"/>
      <c r="N255" s="162"/>
    </row>
    <row r="256" spans="2:14" ht="13.5" hidden="1" customHeight="1" thickBot="1">
      <c r="K256" s="162"/>
      <c r="L256" s="162"/>
      <c r="M256" s="162"/>
      <c r="N256" s="162"/>
    </row>
    <row r="257" spans="2:14" ht="13.5" hidden="1" customHeight="1" thickBot="1">
      <c r="K257" s="162"/>
      <c r="L257" s="162"/>
      <c r="M257" s="162"/>
      <c r="N257" s="162"/>
    </row>
    <row r="258" spans="2:14" ht="13.5" hidden="1" customHeight="1" thickBot="1">
      <c r="B258" s="27" t="s">
        <v>345</v>
      </c>
      <c r="E258" s="176">
        <v>26.68</v>
      </c>
      <c r="F258" s="176">
        <v>26.68</v>
      </c>
      <c r="G258" s="176">
        <v>26.68</v>
      </c>
      <c r="I258" s="176">
        <v>26.68</v>
      </c>
      <c r="K258" s="162"/>
      <c r="L258" s="162"/>
      <c r="M258" s="162"/>
      <c r="N258" s="162"/>
    </row>
    <row r="259" spans="2:14" ht="13.5" hidden="1" customHeight="1" thickBot="1">
      <c r="K259" s="162"/>
      <c r="L259" s="162"/>
      <c r="M259" s="162"/>
      <c r="N259" s="162"/>
    </row>
    <row r="260" spans="2:14" ht="13.5" hidden="1" customHeight="1" thickBot="1">
      <c r="B260" s="27" t="s">
        <v>346</v>
      </c>
      <c r="E260" s="176">
        <v>200</v>
      </c>
      <c r="F260" s="176">
        <v>200</v>
      </c>
      <c r="G260" s="176">
        <v>200</v>
      </c>
      <c r="I260" s="176">
        <v>200</v>
      </c>
      <c r="K260" s="162"/>
      <c r="L260" s="162"/>
      <c r="M260" s="162"/>
      <c r="N260" s="162"/>
    </row>
    <row r="261" spans="2:14" ht="13.5" hidden="1" customHeight="1" thickBot="1">
      <c r="B261" s="162" t="s">
        <v>347</v>
      </c>
      <c r="C261" s="162" t="s">
        <v>341</v>
      </c>
      <c r="E261" s="176">
        <v>325</v>
      </c>
      <c r="F261" s="176">
        <v>325</v>
      </c>
      <c r="G261" s="176">
        <v>325</v>
      </c>
      <c r="I261" s="176">
        <v>325</v>
      </c>
      <c r="K261" s="162"/>
      <c r="L261" s="162"/>
      <c r="M261" s="162"/>
      <c r="N261" s="162"/>
    </row>
    <row r="262" spans="2:14" ht="13.5" hidden="1" customHeight="1" thickBot="1">
      <c r="K262" s="162"/>
      <c r="L262" s="162"/>
      <c r="M262" s="162"/>
      <c r="N262" s="162"/>
    </row>
    <row r="263" spans="2:14" ht="13.5" hidden="1" customHeight="1" thickBot="1">
      <c r="B263" s="27" t="s">
        <v>348</v>
      </c>
      <c r="G263" s="176">
        <v>0.9995049504950495</v>
      </c>
      <c r="I263" s="176">
        <v>0.9995049504950495</v>
      </c>
      <c r="K263" s="162"/>
      <c r="L263" s="162"/>
      <c r="M263" s="162"/>
      <c r="N263" s="162"/>
    </row>
    <row r="264" spans="2:14" ht="13.5" hidden="1" customHeight="1" thickBot="1">
      <c r="C264" s="162" t="s">
        <v>318</v>
      </c>
      <c r="E264" s="176">
        <v>50</v>
      </c>
      <c r="F264" s="176">
        <v>50</v>
      </c>
      <c r="G264" s="176">
        <v>50</v>
      </c>
      <c r="I264" s="176">
        <v>50</v>
      </c>
      <c r="K264" s="162"/>
      <c r="L264" s="162"/>
      <c r="M264" s="162"/>
      <c r="N264" s="162"/>
    </row>
    <row r="265" spans="2:14" ht="13.5" hidden="1" customHeight="1" thickBot="1">
      <c r="B265" s="190"/>
      <c r="C265" s="190" t="s">
        <v>319</v>
      </c>
      <c r="D265" s="190"/>
      <c r="E265" s="176">
        <v>75</v>
      </c>
      <c r="F265" s="176">
        <v>75</v>
      </c>
      <c r="G265" s="176">
        <v>75</v>
      </c>
      <c r="I265" s="176">
        <v>75</v>
      </c>
      <c r="K265" s="162"/>
      <c r="L265" s="162"/>
      <c r="M265" s="162"/>
      <c r="N265" s="162"/>
    </row>
    <row r="266" spans="2:14" ht="13.5" hidden="1" customHeight="1" thickBot="1">
      <c r="K266" s="162"/>
      <c r="L266" s="162"/>
      <c r="M266" s="162"/>
      <c r="N266" s="162"/>
    </row>
    <row r="267" spans="2:14" ht="13.5" hidden="1" customHeight="1" thickBot="1">
      <c r="B267" s="190"/>
      <c r="C267" s="190"/>
      <c r="D267" s="190"/>
      <c r="K267" s="162"/>
      <c r="L267" s="162"/>
      <c r="M267" s="162"/>
      <c r="N267" s="162"/>
    </row>
    <row r="268" spans="2:14" ht="13.5" hidden="1" customHeight="1" thickBot="1">
      <c r="K268" s="162"/>
      <c r="L268" s="162"/>
      <c r="M268" s="162"/>
      <c r="N268" s="162"/>
    </row>
    <row r="269" spans="2:14" ht="13.5" hidden="1" customHeight="1" thickBot="1">
      <c r="B269" s="27" t="s">
        <v>320</v>
      </c>
      <c r="K269" s="162"/>
      <c r="L269" s="162"/>
      <c r="M269" s="162"/>
      <c r="N269" s="162"/>
    </row>
    <row r="270" spans="2:14" ht="13.5" hidden="1" customHeight="1" thickBot="1">
      <c r="C270" s="162" t="s">
        <v>349</v>
      </c>
      <c r="E270" s="176">
        <v>76.86</v>
      </c>
      <c r="F270" s="176">
        <v>76.86</v>
      </c>
      <c r="G270" s="176">
        <v>76.86</v>
      </c>
      <c r="I270" s="176">
        <v>76.86</v>
      </c>
      <c r="K270" s="162"/>
      <c r="L270" s="162"/>
      <c r="M270" s="162"/>
      <c r="N270" s="162"/>
    </row>
    <row r="271" spans="2:14" ht="13.5" hidden="1" customHeight="1" thickBot="1">
      <c r="C271" s="162" t="s">
        <v>350</v>
      </c>
      <c r="K271" s="162"/>
      <c r="L271" s="162"/>
      <c r="M271" s="162"/>
      <c r="N271" s="162"/>
    </row>
    <row r="272" spans="2:14" ht="13.5" hidden="1" customHeight="1" thickBot="1">
      <c r="K272" s="162"/>
      <c r="L272" s="162"/>
      <c r="M272" s="162"/>
      <c r="N272" s="162"/>
    </row>
    <row r="273" spans="2:14" ht="13.5" hidden="1" customHeight="1" thickBot="1">
      <c r="B273" s="27" t="s">
        <v>323</v>
      </c>
      <c r="K273" s="162"/>
      <c r="L273" s="162"/>
      <c r="M273" s="162"/>
      <c r="N273" s="162"/>
    </row>
    <row r="274" spans="2:14" ht="13.5" hidden="1" customHeight="1" thickBot="1">
      <c r="C274" s="162" t="s">
        <v>324</v>
      </c>
      <c r="E274" s="176">
        <v>50</v>
      </c>
      <c r="F274" s="176">
        <v>50</v>
      </c>
      <c r="G274" s="176">
        <v>50</v>
      </c>
      <c r="I274" s="176">
        <v>50</v>
      </c>
      <c r="K274" s="162"/>
      <c r="L274" s="162"/>
      <c r="M274" s="162"/>
      <c r="N274" s="162"/>
    </row>
    <row r="275" spans="2:14" ht="13.5" hidden="1" customHeight="1" thickBot="1">
      <c r="B275" s="190"/>
      <c r="C275" s="190" t="s">
        <v>260</v>
      </c>
      <c r="D275" s="190"/>
      <c r="E275" s="176">
        <v>75</v>
      </c>
      <c r="F275" s="176">
        <v>75</v>
      </c>
      <c r="G275" s="176">
        <v>75</v>
      </c>
      <c r="I275" s="176">
        <v>75</v>
      </c>
      <c r="K275" s="162"/>
      <c r="L275" s="162"/>
      <c r="M275" s="162"/>
      <c r="N275" s="162"/>
    </row>
    <row r="276" spans="2:14" ht="13.5" hidden="1" customHeight="1" thickBot="1">
      <c r="K276" s="162"/>
      <c r="L276" s="162"/>
      <c r="M276" s="162"/>
      <c r="N276" s="162"/>
    </row>
    <row r="277" spans="2:14" ht="16.5" hidden="1" customHeight="1" thickBot="1">
      <c r="B277" s="194" t="s">
        <v>351</v>
      </c>
      <c r="C277" s="195"/>
      <c r="D277" s="196"/>
      <c r="E277" s="179" t="s">
        <v>201</v>
      </c>
      <c r="F277" s="179" t="s">
        <v>201</v>
      </c>
      <c r="G277" s="179" t="s">
        <v>201</v>
      </c>
      <c r="I277" s="179" t="s">
        <v>201</v>
      </c>
      <c r="K277" s="162"/>
      <c r="L277" s="162"/>
      <c r="M277" s="162"/>
      <c r="N277" s="162"/>
    </row>
    <row r="278" spans="2:14" ht="13.5" hidden="1" customHeight="1" thickBot="1">
      <c r="K278" s="162"/>
      <c r="L278" s="162"/>
      <c r="M278" s="162"/>
      <c r="N278" s="162"/>
    </row>
    <row r="279" spans="2:14" ht="13.5" hidden="1" customHeight="1" thickBot="1">
      <c r="B279" s="27" t="s">
        <v>352</v>
      </c>
      <c r="E279" s="176">
        <v>650</v>
      </c>
      <c r="F279" s="176">
        <v>650</v>
      </c>
      <c r="G279" s="176">
        <v>650</v>
      </c>
      <c r="I279" s="176">
        <v>650</v>
      </c>
      <c r="K279" s="162"/>
      <c r="L279" s="162"/>
      <c r="M279" s="162"/>
      <c r="N279" s="162"/>
    </row>
    <row r="280" spans="2:14" ht="13.5" hidden="1" customHeight="1" thickBot="1">
      <c r="C280" s="162" t="s">
        <v>353</v>
      </c>
      <c r="D280" s="199"/>
      <c r="E280" s="176">
        <v>1100</v>
      </c>
      <c r="F280" s="176">
        <v>1100</v>
      </c>
      <c r="G280" s="176">
        <v>115</v>
      </c>
      <c r="I280" s="176">
        <v>115</v>
      </c>
      <c r="K280" s="162"/>
      <c r="L280" s="162"/>
      <c r="M280" s="162"/>
      <c r="N280" s="162"/>
    </row>
    <row r="281" spans="2:14" ht="13.5" hidden="1" customHeight="1" thickBot="1">
      <c r="C281" s="162" t="s">
        <v>354</v>
      </c>
      <c r="D281" s="199"/>
      <c r="E281" s="176">
        <v>1760</v>
      </c>
      <c r="F281" s="176">
        <v>1760</v>
      </c>
      <c r="G281" s="176">
        <v>159.80000000000001</v>
      </c>
      <c r="I281" s="176">
        <v>159.80000000000001</v>
      </c>
      <c r="K281" s="162"/>
      <c r="L281" s="162"/>
      <c r="M281" s="162"/>
      <c r="N281" s="162"/>
    </row>
    <row r="282" spans="2:14" ht="13.5" hidden="1" customHeight="1" thickBot="1">
      <c r="G282" s="176">
        <v>236.5</v>
      </c>
      <c r="I282" s="176">
        <v>236.5</v>
      </c>
      <c r="K282" s="162"/>
      <c r="L282" s="162"/>
      <c r="M282" s="162"/>
      <c r="N282" s="162"/>
    </row>
    <row r="283" spans="2:14" ht="13.5" hidden="1" customHeight="1" thickBot="1">
      <c r="B283" s="27" t="s">
        <v>355</v>
      </c>
      <c r="E283" s="176">
        <v>100</v>
      </c>
      <c r="F283" s="176">
        <v>100</v>
      </c>
      <c r="G283" s="176">
        <v>319.60000000000002</v>
      </c>
      <c r="I283" s="176">
        <v>319.60000000000002</v>
      </c>
      <c r="K283" s="162"/>
      <c r="L283" s="162"/>
      <c r="M283" s="162"/>
      <c r="N283" s="162"/>
    </row>
    <row r="284" spans="2:14" ht="13.5" hidden="1" customHeight="1" thickBot="1">
      <c r="B284" s="27" t="s">
        <v>356</v>
      </c>
      <c r="K284" s="162"/>
      <c r="L284" s="162"/>
      <c r="M284" s="162"/>
      <c r="N284" s="162"/>
    </row>
    <row r="285" spans="2:14" ht="13.5" hidden="1" customHeight="1" thickBot="1">
      <c r="C285" s="162" t="s">
        <v>357</v>
      </c>
      <c r="D285" s="199"/>
      <c r="E285" s="176">
        <v>100</v>
      </c>
      <c r="F285" s="176">
        <v>100</v>
      </c>
      <c r="G285" s="176">
        <v>100</v>
      </c>
      <c r="I285" s="176">
        <v>100</v>
      </c>
      <c r="K285" s="162"/>
      <c r="L285" s="162"/>
      <c r="M285" s="162"/>
      <c r="N285" s="162"/>
    </row>
    <row r="286" spans="2:14" ht="13.5" hidden="1" customHeight="1" thickBot="1">
      <c r="C286" s="162" t="s">
        <v>354</v>
      </c>
      <c r="D286" s="199"/>
      <c r="E286" s="176">
        <v>130</v>
      </c>
      <c r="F286" s="176">
        <v>130</v>
      </c>
      <c r="G286" s="176">
        <v>130</v>
      </c>
      <c r="I286" s="176">
        <v>130</v>
      </c>
      <c r="K286" s="162"/>
      <c r="L286" s="162"/>
      <c r="M286" s="162"/>
      <c r="N286" s="162"/>
    </row>
    <row r="287" spans="2:14" ht="13.5" hidden="1" customHeight="1" thickBot="1">
      <c r="K287" s="162"/>
      <c r="L287" s="162"/>
      <c r="M287" s="162"/>
      <c r="N287" s="162"/>
    </row>
    <row r="288" spans="2:14" ht="13.5" hidden="1" customHeight="1" thickBot="1">
      <c r="B288" s="27" t="s">
        <v>358</v>
      </c>
      <c r="D288" s="199"/>
      <c r="E288" s="176">
        <v>100</v>
      </c>
      <c r="F288" s="176">
        <v>100</v>
      </c>
      <c r="G288" s="176">
        <v>100</v>
      </c>
      <c r="I288" s="176">
        <v>100</v>
      </c>
      <c r="K288" s="162"/>
      <c r="L288" s="162"/>
      <c r="M288" s="162"/>
      <c r="N288" s="162"/>
    </row>
    <row r="289" spans="2:16" ht="14.65" hidden="1" thickBot="1">
      <c r="D289" s="199"/>
      <c r="K289" s="162"/>
      <c r="L289" s="162"/>
      <c r="M289" s="162"/>
      <c r="N289" s="162"/>
    </row>
    <row r="290" spans="2:16" ht="14.65" hidden="1" thickBot="1">
      <c r="B290" s="162" t="s">
        <v>359</v>
      </c>
      <c r="G290" s="176">
        <v>0.9995049504950495</v>
      </c>
      <c r="I290" s="176">
        <v>0.9995049504950495</v>
      </c>
      <c r="K290" s="162"/>
      <c r="L290" s="162"/>
      <c r="M290" s="162"/>
      <c r="N290" s="162"/>
    </row>
    <row r="291" spans="2:16" ht="14.65" hidden="1" thickBot="1">
      <c r="K291" s="162"/>
      <c r="L291" s="162"/>
      <c r="M291" s="162"/>
      <c r="N291" s="162"/>
    </row>
    <row r="292" spans="2:16" ht="14.65" thickBot="1">
      <c r="B292" s="205"/>
      <c r="C292" s="177"/>
      <c r="D292" s="177"/>
      <c r="E292" s="206"/>
      <c r="F292" s="207"/>
      <c r="G292" s="207"/>
      <c r="I292" s="207"/>
      <c r="J292" s="207"/>
      <c r="K292" s="207">
        <v>0</v>
      </c>
      <c r="L292" s="207">
        <v>4.9000000000000004</v>
      </c>
      <c r="M292" s="207">
        <v>0</v>
      </c>
      <c r="N292" s="365">
        <v>3.4</v>
      </c>
      <c r="O292" s="365">
        <v>3.3</v>
      </c>
      <c r="P292" s="365">
        <v>3.2</v>
      </c>
    </row>
    <row r="293" spans="2:16" ht="15.75" thickBot="1">
      <c r="B293" s="208" t="s">
        <v>360</v>
      </c>
      <c r="C293" s="195"/>
      <c r="D293" s="196"/>
      <c r="E293" s="209" t="s">
        <v>190</v>
      </c>
      <c r="F293" s="210" t="s">
        <v>191</v>
      </c>
      <c r="G293" s="210" t="s">
        <v>192</v>
      </c>
      <c r="I293" s="210" t="s">
        <v>193</v>
      </c>
      <c r="J293" s="210" t="s">
        <v>195</v>
      </c>
      <c r="K293" s="210" t="s">
        <v>196</v>
      </c>
      <c r="L293" s="210" t="s">
        <v>197</v>
      </c>
      <c r="M293" s="210" t="s">
        <v>198</v>
      </c>
      <c r="N293" s="210" t="s">
        <v>778</v>
      </c>
      <c r="O293" s="210" t="s">
        <v>790</v>
      </c>
      <c r="P293" s="210" t="s">
        <v>1216</v>
      </c>
    </row>
    <row r="294" spans="2:16" hidden="1">
      <c r="B294" s="211"/>
      <c r="E294" s="212"/>
      <c r="F294" s="213"/>
      <c r="G294" s="213"/>
      <c r="I294" s="213"/>
      <c r="K294" s="162"/>
      <c r="L294" s="162"/>
      <c r="M294" s="162"/>
      <c r="N294" s="162"/>
    </row>
    <row r="295" spans="2:16" hidden="1">
      <c r="B295" s="67" t="s">
        <v>361</v>
      </c>
      <c r="D295" s="199"/>
      <c r="E295" s="214">
        <v>0</v>
      </c>
      <c r="F295" s="215">
        <v>0</v>
      </c>
      <c r="G295" s="215">
        <v>12</v>
      </c>
      <c r="I295" s="215">
        <v>12</v>
      </c>
      <c r="J295" s="216"/>
      <c r="K295" s="216"/>
      <c r="L295" s="216"/>
      <c r="M295" s="216"/>
      <c r="N295" s="216"/>
      <c r="O295" s="216"/>
    </row>
    <row r="296" spans="2:16" hidden="1">
      <c r="B296" s="67" t="s">
        <v>362</v>
      </c>
      <c r="D296" s="199"/>
      <c r="E296" s="214">
        <v>0</v>
      </c>
      <c r="F296" s="213">
        <v>0</v>
      </c>
      <c r="G296" s="213">
        <v>13</v>
      </c>
      <c r="I296" s="213">
        <v>13</v>
      </c>
      <c r="J296" s="216"/>
      <c r="K296" s="216"/>
      <c r="L296" s="216"/>
      <c r="M296" s="216"/>
      <c r="N296" s="216"/>
      <c r="O296" s="216"/>
    </row>
    <row r="297" spans="2:16" hidden="1">
      <c r="B297" s="67"/>
      <c r="E297" s="212"/>
      <c r="F297" s="213"/>
      <c r="G297" s="213">
        <v>15</v>
      </c>
      <c r="I297" s="213">
        <v>15</v>
      </c>
      <c r="J297" s="216"/>
      <c r="K297" s="216"/>
      <c r="L297" s="216"/>
      <c r="M297" s="216"/>
      <c r="N297" s="216"/>
      <c r="O297" s="216"/>
    </row>
    <row r="298" spans="2:16">
      <c r="B298" s="67" t="s">
        <v>363</v>
      </c>
      <c r="E298" s="217">
        <v>1.248E-2</v>
      </c>
      <c r="F298" s="217">
        <v>1.3278720000000001E-2</v>
      </c>
      <c r="G298" s="217">
        <v>1.3979999999999999E-2</v>
      </c>
      <c r="I298" s="217">
        <v>1.0800000000000001E-2</v>
      </c>
      <c r="J298" s="217">
        <v>1.1827727999999999E-2</v>
      </c>
      <c r="K298" s="217">
        <v>1.2449999999999999E-2</v>
      </c>
      <c r="L298" s="217">
        <v>1.306E-2</v>
      </c>
      <c r="M298" s="217">
        <f>L298</f>
        <v>1.306E-2</v>
      </c>
      <c r="N298" s="217">
        <f t="shared" ref="N298:N307" si="0">M298*1.034</f>
        <v>1.350404E-2</v>
      </c>
      <c r="O298" s="217">
        <f t="shared" ref="O298:O307" si="1">N298*1.033</f>
        <v>1.394967332E-2</v>
      </c>
      <c r="P298" s="390">
        <f>O298*1.032</f>
        <v>1.4396062866239999E-2</v>
      </c>
    </row>
    <row r="299" spans="2:16">
      <c r="B299" s="67" t="s">
        <v>364</v>
      </c>
      <c r="E299" s="217">
        <v>2.0799999999999999E-2</v>
      </c>
      <c r="F299" s="217">
        <v>2.21312E-2</v>
      </c>
      <c r="G299" s="217">
        <v>2.3300000000000001E-2</v>
      </c>
      <c r="I299" s="217">
        <v>2.1600000000000001E-2</v>
      </c>
      <c r="J299" s="217">
        <v>2.3655455999999998E-2</v>
      </c>
      <c r="K299" s="217">
        <v>2.4910000000000002E-2</v>
      </c>
      <c r="L299" s="217">
        <v>2.613E-2</v>
      </c>
      <c r="M299" s="217">
        <f t="shared" ref="M299:M307" si="2">L299</f>
        <v>2.613E-2</v>
      </c>
      <c r="N299" s="217">
        <f t="shared" si="0"/>
        <v>2.7018420000000001E-2</v>
      </c>
      <c r="O299" s="217">
        <f t="shared" si="1"/>
        <v>2.7910027859999999E-2</v>
      </c>
      <c r="P299" s="390">
        <f t="shared" ref="P299:P307" si="3">O299*1.032</f>
        <v>2.880314875152E-2</v>
      </c>
    </row>
    <row r="300" spans="2:16">
      <c r="B300" s="67" t="s">
        <v>365</v>
      </c>
      <c r="C300" s="218"/>
      <c r="E300" s="217">
        <v>2.0799999999999999E-2</v>
      </c>
      <c r="F300" s="217">
        <v>2.21312E-2</v>
      </c>
      <c r="G300" s="217">
        <v>2.3300000000000001E-2</v>
      </c>
      <c r="I300" s="217">
        <v>2.1600000000000001E-2</v>
      </c>
      <c r="J300" s="217">
        <v>2.3655455999999998E-2</v>
      </c>
      <c r="K300" s="217">
        <v>2.4910000000000002E-2</v>
      </c>
      <c r="L300" s="217">
        <v>2.613E-2</v>
      </c>
      <c r="M300" s="217">
        <f t="shared" si="2"/>
        <v>2.613E-2</v>
      </c>
      <c r="N300" s="217">
        <f t="shared" si="0"/>
        <v>2.7018420000000001E-2</v>
      </c>
      <c r="O300" s="217">
        <f t="shared" si="1"/>
        <v>2.7910027859999999E-2</v>
      </c>
      <c r="P300" s="390">
        <f t="shared" si="3"/>
        <v>2.880314875152E-2</v>
      </c>
    </row>
    <row r="301" spans="2:16">
      <c r="B301" s="67" t="s">
        <v>366</v>
      </c>
      <c r="E301" s="217">
        <v>5.1999999999999995E-4</v>
      </c>
      <c r="F301" s="217">
        <v>5.5327999999999996E-4</v>
      </c>
      <c r="G301" s="217">
        <v>5.8E-4</v>
      </c>
      <c r="I301" s="217">
        <v>2.7000000000000001E-3</v>
      </c>
      <c r="J301" s="217">
        <v>2.9569319999999998E-3</v>
      </c>
      <c r="K301" s="217">
        <v>3.1099999999999999E-3</v>
      </c>
      <c r="L301" s="217">
        <v>3.2599999999999999E-3</v>
      </c>
      <c r="M301" s="217">
        <f t="shared" si="2"/>
        <v>3.2599999999999999E-3</v>
      </c>
      <c r="N301" s="217">
        <f t="shared" si="0"/>
        <v>3.3708399999999999E-3</v>
      </c>
      <c r="O301" s="217">
        <f t="shared" si="1"/>
        <v>3.4820777199999998E-3</v>
      </c>
      <c r="P301" s="390">
        <f t="shared" si="3"/>
        <v>3.5935042070399997E-3</v>
      </c>
    </row>
    <row r="302" spans="2:16">
      <c r="B302" s="67" t="s">
        <v>367</v>
      </c>
      <c r="E302" s="217">
        <v>0</v>
      </c>
      <c r="F302" s="217">
        <v>0</v>
      </c>
      <c r="G302" s="217">
        <v>0</v>
      </c>
      <c r="I302" s="217">
        <v>2.1600000000000001E-2</v>
      </c>
      <c r="J302" s="217">
        <v>2.3655455999999998E-2</v>
      </c>
      <c r="K302" s="217">
        <v>2.4910000000000002E-2</v>
      </c>
      <c r="L302" s="217">
        <v>2.613E-2</v>
      </c>
      <c r="M302" s="217">
        <f t="shared" si="2"/>
        <v>2.613E-2</v>
      </c>
      <c r="N302" s="217">
        <f t="shared" si="0"/>
        <v>2.7018420000000001E-2</v>
      </c>
      <c r="O302" s="217">
        <f t="shared" si="1"/>
        <v>2.7910027859999999E-2</v>
      </c>
      <c r="P302" s="390">
        <f t="shared" si="3"/>
        <v>2.880314875152E-2</v>
      </c>
    </row>
    <row r="303" spans="2:16">
      <c r="B303" s="67" t="s">
        <v>368</v>
      </c>
      <c r="E303" s="217">
        <v>0</v>
      </c>
      <c r="F303" s="217">
        <v>0</v>
      </c>
      <c r="G303" s="217">
        <v>0</v>
      </c>
      <c r="I303" s="217">
        <v>2.7000000000000001E-3</v>
      </c>
      <c r="J303" s="217">
        <v>2.9569319999999998E-3</v>
      </c>
      <c r="K303" s="217">
        <v>3.1099999999999999E-3</v>
      </c>
      <c r="L303" s="217">
        <v>3.2599999999999999E-3</v>
      </c>
      <c r="M303" s="217">
        <f t="shared" si="2"/>
        <v>3.2599999999999999E-3</v>
      </c>
      <c r="N303" s="217">
        <f t="shared" si="0"/>
        <v>3.3708399999999999E-3</v>
      </c>
      <c r="O303" s="217">
        <f t="shared" si="1"/>
        <v>3.4820777199999998E-3</v>
      </c>
      <c r="P303" s="390">
        <f t="shared" si="3"/>
        <v>3.5935042070399997E-3</v>
      </c>
    </row>
    <row r="304" spans="2:16">
      <c r="B304" s="67" t="s">
        <v>369</v>
      </c>
      <c r="E304" s="217">
        <v>0</v>
      </c>
      <c r="F304" s="217">
        <v>0</v>
      </c>
      <c r="G304" s="217">
        <v>0</v>
      </c>
      <c r="I304" s="217">
        <v>2.7000000000000001E-3</v>
      </c>
      <c r="J304" s="217">
        <v>2.9569319999999998E-3</v>
      </c>
      <c r="K304" s="217">
        <v>3.1099999999999999E-3</v>
      </c>
      <c r="L304" s="217">
        <v>3.2599999999999999E-3</v>
      </c>
      <c r="M304" s="217">
        <f t="shared" si="2"/>
        <v>3.2599999999999999E-3</v>
      </c>
      <c r="N304" s="217">
        <f t="shared" si="0"/>
        <v>3.3708399999999999E-3</v>
      </c>
      <c r="O304" s="217">
        <f t="shared" si="1"/>
        <v>3.4820777199999998E-3</v>
      </c>
      <c r="P304" s="390">
        <f t="shared" si="3"/>
        <v>3.5935042070399997E-3</v>
      </c>
    </row>
    <row r="305" spans="2:16">
      <c r="B305" s="67" t="s">
        <v>775</v>
      </c>
      <c r="E305" s="217"/>
      <c r="F305" s="217"/>
      <c r="G305" s="217"/>
      <c r="I305" s="217"/>
      <c r="J305" s="300"/>
      <c r="K305" s="300"/>
      <c r="L305" s="300">
        <v>6.5300000000000002E-3</v>
      </c>
      <c r="M305" s="217">
        <f t="shared" si="2"/>
        <v>6.5300000000000002E-3</v>
      </c>
      <c r="N305" s="217">
        <f t="shared" si="0"/>
        <v>6.7520200000000001E-3</v>
      </c>
      <c r="O305" s="217">
        <f t="shared" si="1"/>
        <v>6.9748366599999998E-3</v>
      </c>
      <c r="P305" s="390">
        <f t="shared" si="3"/>
        <v>7.1980314331199996E-3</v>
      </c>
    </row>
    <row r="306" spans="2:16">
      <c r="B306" s="67" t="s">
        <v>776</v>
      </c>
      <c r="E306" s="217"/>
      <c r="F306" s="217"/>
      <c r="G306" s="217"/>
      <c r="I306" s="217"/>
      <c r="J306" s="300"/>
      <c r="K306" s="300"/>
      <c r="L306" s="300">
        <v>0</v>
      </c>
      <c r="M306" s="217">
        <f t="shared" si="2"/>
        <v>0</v>
      </c>
      <c r="N306" s="217">
        <f t="shared" si="0"/>
        <v>0</v>
      </c>
      <c r="O306" s="217">
        <f t="shared" si="1"/>
        <v>0</v>
      </c>
      <c r="P306" s="390">
        <f t="shared" si="3"/>
        <v>0</v>
      </c>
    </row>
    <row r="307" spans="2:16">
      <c r="B307" s="67" t="s">
        <v>777</v>
      </c>
      <c r="E307" s="217"/>
      <c r="F307" s="217"/>
      <c r="G307" s="217"/>
      <c r="I307" s="217"/>
      <c r="J307" s="300"/>
      <c r="K307" s="300"/>
      <c r="L307" s="300">
        <v>3.2599999999999999E-3</v>
      </c>
      <c r="M307" s="217">
        <f t="shared" si="2"/>
        <v>3.2599999999999999E-3</v>
      </c>
      <c r="N307" s="217">
        <f t="shared" si="0"/>
        <v>3.3708399999999999E-3</v>
      </c>
      <c r="O307" s="217">
        <f t="shared" si="1"/>
        <v>3.4820777199999998E-3</v>
      </c>
      <c r="P307" s="390">
        <f t="shared" si="3"/>
        <v>3.5935042070399997E-3</v>
      </c>
    </row>
    <row r="308" spans="2:16">
      <c r="B308" s="67"/>
      <c r="E308" s="217"/>
      <c r="F308" s="217"/>
      <c r="G308" s="217"/>
      <c r="I308" s="217"/>
      <c r="J308" s="219"/>
      <c r="K308" s="219"/>
      <c r="L308" s="219"/>
      <c r="M308" s="217"/>
      <c r="N308" s="219"/>
      <c r="O308" s="219"/>
    </row>
    <row r="309" spans="2:16">
      <c r="B309" s="67"/>
      <c r="E309" s="212"/>
      <c r="F309" s="213"/>
      <c r="G309" s="213"/>
      <c r="I309" s="217"/>
      <c r="J309" s="219"/>
      <c r="K309" s="219"/>
      <c r="L309" s="219"/>
      <c r="M309" s="219"/>
      <c r="N309" s="219"/>
      <c r="O309" s="219"/>
    </row>
    <row r="310" spans="2:16">
      <c r="B310" s="392" t="s">
        <v>370</v>
      </c>
      <c r="C310" s="393"/>
      <c r="D310" s="393"/>
      <c r="E310" s="212"/>
      <c r="F310" s="213"/>
      <c r="G310" s="213"/>
      <c r="I310" s="217"/>
      <c r="J310" s="219"/>
      <c r="K310" s="219"/>
      <c r="L310" s="219"/>
      <c r="M310" s="219"/>
      <c r="N310" s="219"/>
      <c r="O310" s="219"/>
    </row>
    <row r="311" spans="2:16">
      <c r="B311" s="392" t="s">
        <v>371</v>
      </c>
      <c r="C311" s="393"/>
      <c r="D311" s="393"/>
      <c r="E311" s="212"/>
      <c r="F311" s="213"/>
      <c r="G311" s="213"/>
      <c r="I311" s="217"/>
      <c r="J311" s="219"/>
      <c r="K311" s="219"/>
      <c r="L311" s="219"/>
      <c r="M311" s="219"/>
      <c r="N311" s="219"/>
      <c r="O311" s="219"/>
    </row>
    <row r="312" spans="2:16">
      <c r="B312" s="67" t="s">
        <v>372</v>
      </c>
      <c r="E312" s="212"/>
      <c r="F312" s="213"/>
      <c r="G312" s="213"/>
      <c r="I312" s="213"/>
      <c r="J312" s="219"/>
      <c r="K312" s="219"/>
      <c r="L312" s="219"/>
      <c r="M312" s="219"/>
      <c r="N312" s="219"/>
      <c r="O312" s="219"/>
    </row>
    <row r="313" spans="2:16">
      <c r="B313" s="67"/>
      <c r="E313" s="212"/>
      <c r="F313" s="213"/>
      <c r="G313" s="213"/>
      <c r="I313" s="213"/>
      <c r="J313" s="219"/>
      <c r="K313" s="219"/>
      <c r="L313" s="219"/>
      <c r="M313" s="219"/>
      <c r="N313" s="219"/>
      <c r="O313" s="219"/>
    </row>
    <row r="314" spans="2:16">
      <c r="B314" s="392" t="s">
        <v>373</v>
      </c>
      <c r="C314" s="393"/>
      <c r="D314" s="393"/>
      <c r="E314" s="212"/>
      <c r="F314" s="213"/>
      <c r="G314" s="213"/>
      <c r="I314" s="213"/>
      <c r="J314" s="219"/>
      <c r="K314" s="219"/>
      <c r="L314" s="219"/>
      <c r="M314" s="219"/>
      <c r="N314" s="219"/>
      <c r="O314" s="219"/>
    </row>
    <row r="315" spans="2:16">
      <c r="B315" s="392" t="s">
        <v>374</v>
      </c>
      <c r="C315" s="393"/>
      <c r="D315" s="393"/>
      <c r="E315" s="212"/>
      <c r="F315" s="213"/>
      <c r="G315" s="213"/>
      <c r="I315" s="213"/>
      <c r="J315" s="220"/>
      <c r="K315" s="220"/>
      <c r="L315" s="220"/>
      <c r="M315" s="220"/>
      <c r="N315" s="220"/>
      <c r="O315" s="220"/>
    </row>
    <row r="316" spans="2:16">
      <c r="B316" s="67" t="s">
        <v>375</v>
      </c>
      <c r="E316" s="212"/>
      <c r="F316" s="213"/>
      <c r="G316" s="213"/>
      <c r="I316" s="213"/>
      <c r="J316" s="220"/>
      <c r="K316" s="220"/>
      <c r="L316" s="220"/>
      <c r="M316" s="220"/>
      <c r="N316" s="220"/>
      <c r="O316" s="220"/>
    </row>
    <row r="317" spans="2:16">
      <c r="B317" s="211"/>
      <c r="E317" s="212"/>
      <c r="F317" s="213"/>
      <c r="G317" s="213"/>
      <c r="I317" s="213"/>
      <c r="J317" s="219"/>
      <c r="K317" s="219"/>
      <c r="L317" s="219"/>
      <c r="M317" s="219"/>
      <c r="N317" s="219"/>
      <c r="O317" s="219"/>
    </row>
    <row r="318" spans="2:16" ht="14.65" thickBot="1">
      <c r="B318" s="221"/>
      <c r="C318" s="190"/>
      <c r="D318" s="190"/>
      <c r="E318" s="222"/>
      <c r="F318" s="223"/>
      <c r="G318" s="223"/>
      <c r="I318" s="223"/>
      <c r="J318" s="224"/>
      <c r="K318" s="224"/>
      <c r="L318" s="224"/>
      <c r="M318" s="224"/>
      <c r="N318" s="224"/>
      <c r="O318" s="224"/>
    </row>
    <row r="319" spans="2:16" hidden="1"/>
    <row r="320" spans="2:16" ht="15.75" hidden="1" thickBot="1">
      <c r="B320" s="194" t="s">
        <v>376</v>
      </c>
      <c r="C320" s="195"/>
      <c r="D320" s="196"/>
      <c r="E320" s="179" t="s">
        <v>201</v>
      </c>
      <c r="F320" s="179" t="s">
        <v>201</v>
      </c>
      <c r="G320" s="179" t="s">
        <v>201</v>
      </c>
      <c r="I320" s="179" t="s">
        <v>201</v>
      </c>
    </row>
    <row r="321" spans="2:9" hidden="1"/>
    <row r="322" spans="2:9" hidden="1">
      <c r="B322" s="162" t="s">
        <v>377</v>
      </c>
    </row>
    <row r="323" spans="2:9" hidden="1">
      <c r="C323" s="162" t="s">
        <v>378</v>
      </c>
      <c r="D323" s="199"/>
      <c r="E323" s="176">
        <v>1.5</v>
      </c>
      <c r="F323" s="176">
        <v>1.5</v>
      </c>
      <c r="G323" s="176">
        <v>1.5</v>
      </c>
      <c r="I323" s="176">
        <v>1.5</v>
      </c>
    </row>
    <row r="324" spans="2:9" ht="12.75" hidden="1" customHeight="1">
      <c r="C324" s="162" t="s">
        <v>379</v>
      </c>
      <c r="D324" s="199"/>
      <c r="E324" s="176">
        <v>25</v>
      </c>
      <c r="F324" s="176">
        <v>25</v>
      </c>
      <c r="G324" s="176">
        <v>0.9995049504950495</v>
      </c>
      <c r="I324" s="176">
        <v>0.9995049504950495</v>
      </c>
    </row>
    <row r="325" spans="2:9" ht="12.75" hidden="1" customHeight="1"/>
    <row r="326" spans="2:9" ht="14.65" thickBot="1">
      <c r="B326" s="190"/>
      <c r="C326" s="190"/>
      <c r="D326" s="190"/>
    </row>
    <row r="327" spans="2:9">
      <c r="B327" s="180"/>
      <c r="F327" s="162"/>
    </row>
    <row r="328" spans="2:9">
      <c r="F328" s="162"/>
    </row>
    <row r="374" spans="1:1">
      <c r="A374" s="162" t="s">
        <v>380</v>
      </c>
    </row>
    <row r="378" spans="1:1">
      <c r="A378" s="162" t="s">
        <v>381</v>
      </c>
    </row>
  </sheetData>
  <mergeCells count="4">
    <mergeCell ref="B310:D310"/>
    <mergeCell ref="B311:D311"/>
    <mergeCell ref="B314:D314"/>
    <mergeCell ref="B315:D315"/>
  </mergeCells>
  <phoneticPr fontId="118" type="noConversion"/>
  <pageMargins left="0.59055118110236227" right="0.39370078740157483" top="0.74803149606299213" bottom="0.74803149606299213" header="0.31496062992125984" footer="0.19685039370078741"/>
  <pageSetup paperSize="9" scale="96" orientation="landscape" r:id="rId1"/>
  <headerFooter differentFirst="1"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EE4"/>
  <sheetViews>
    <sheetView workbookViewId="0">
      <selection activeCell="J1" sqref="J1:K1"/>
    </sheetView>
  </sheetViews>
  <sheetFormatPr defaultRowHeight="14.25"/>
  <cols>
    <col min="6" max="6" width="35" bestFit="1" customWidth="1"/>
    <col min="9" max="9" width="9.06640625" style="303"/>
  </cols>
  <sheetData>
    <row r="1" spans="1:135" s="296" customFormat="1">
      <c r="A1" t="s">
        <v>992</v>
      </c>
      <c r="B1" t="s">
        <v>993</v>
      </c>
      <c r="C1" t="s">
        <v>994</v>
      </c>
      <c r="D1" t="s">
        <v>995</v>
      </c>
      <c r="E1" t="s">
        <v>996</v>
      </c>
      <c r="F1" t="s">
        <v>997</v>
      </c>
      <c r="G1" t="s">
        <v>998</v>
      </c>
      <c r="H1" t="s">
        <v>999</v>
      </c>
      <c r="I1" t="s">
        <v>1000</v>
      </c>
      <c r="J1" t="s">
        <v>1001</v>
      </c>
      <c r="K1" t="s">
        <v>1002</v>
      </c>
      <c r="L1" t="s">
        <v>1003</v>
      </c>
      <c r="M1" t="s">
        <v>1004</v>
      </c>
      <c r="N1" t="s">
        <v>1005</v>
      </c>
      <c r="O1" t="s">
        <v>1006</v>
      </c>
      <c r="P1" t="s">
        <v>1007</v>
      </c>
      <c r="Q1" t="s">
        <v>1008</v>
      </c>
      <c r="R1" t="s">
        <v>1009</v>
      </c>
      <c r="S1" t="s">
        <v>1010</v>
      </c>
      <c r="T1" t="s">
        <v>1011</v>
      </c>
      <c r="U1" t="s">
        <v>1012</v>
      </c>
      <c r="V1" t="s">
        <v>1013</v>
      </c>
      <c r="W1" t="s">
        <v>1014</v>
      </c>
      <c r="X1" t="s">
        <v>1015</v>
      </c>
      <c r="Y1" t="s">
        <v>1016</v>
      </c>
      <c r="Z1" t="s">
        <v>1017</v>
      </c>
      <c r="AA1" t="s">
        <v>1018</v>
      </c>
      <c r="AB1" t="s">
        <v>1019</v>
      </c>
      <c r="AC1" t="s">
        <v>1020</v>
      </c>
      <c r="AD1" t="s">
        <v>1021</v>
      </c>
      <c r="AE1" t="s">
        <v>1022</v>
      </c>
      <c r="AF1" t="s">
        <v>1023</v>
      </c>
      <c r="AG1" t="s">
        <v>1024</v>
      </c>
      <c r="AH1" t="s">
        <v>1025</v>
      </c>
      <c r="AI1" t="s">
        <v>1026</v>
      </c>
      <c r="AJ1" t="s">
        <v>1027</v>
      </c>
      <c r="AK1" t="s">
        <v>1028</v>
      </c>
      <c r="AL1" t="s">
        <v>1029</v>
      </c>
      <c r="AM1" t="s">
        <v>1025</v>
      </c>
      <c r="AN1" t="s">
        <v>1026</v>
      </c>
      <c r="AO1" t="s">
        <v>1027</v>
      </c>
      <c r="AP1" t="s">
        <v>1028</v>
      </c>
      <c r="AQ1" t="s">
        <v>1029</v>
      </c>
      <c r="AR1" t="s">
        <v>1025</v>
      </c>
      <c r="AS1" t="s">
        <v>1026</v>
      </c>
      <c r="AT1" t="s">
        <v>1027</v>
      </c>
      <c r="AU1" t="s">
        <v>1028</v>
      </c>
      <c r="AV1" t="s">
        <v>1029</v>
      </c>
      <c r="AW1" t="s">
        <v>1025</v>
      </c>
      <c r="AX1" t="s">
        <v>1026</v>
      </c>
      <c r="AY1" t="s">
        <v>1027</v>
      </c>
      <c r="AZ1" t="s">
        <v>1028</v>
      </c>
      <c r="BA1" t="s">
        <v>1029</v>
      </c>
      <c r="BB1" t="s">
        <v>1025</v>
      </c>
      <c r="BC1" t="s">
        <v>1026</v>
      </c>
      <c r="BD1" t="s">
        <v>1027</v>
      </c>
      <c r="BE1" t="s">
        <v>1028</v>
      </c>
      <c r="BF1" t="s">
        <v>1029</v>
      </c>
      <c r="BG1" t="s">
        <v>1025</v>
      </c>
      <c r="BH1" t="s">
        <v>1026</v>
      </c>
      <c r="BI1" t="s">
        <v>1027</v>
      </c>
      <c r="BJ1" t="s">
        <v>1028</v>
      </c>
      <c r="BK1" t="s">
        <v>1029</v>
      </c>
      <c r="BL1" t="s">
        <v>1025</v>
      </c>
      <c r="BM1" t="s">
        <v>1026</v>
      </c>
      <c r="BN1" t="s">
        <v>1027</v>
      </c>
      <c r="BO1" t="s">
        <v>1028</v>
      </c>
      <c r="BP1" t="s">
        <v>1029</v>
      </c>
      <c r="BQ1" t="s">
        <v>1025</v>
      </c>
      <c r="BR1" t="s">
        <v>1026</v>
      </c>
      <c r="BS1" t="s">
        <v>1027</v>
      </c>
      <c r="BT1" t="s">
        <v>1028</v>
      </c>
      <c r="BU1" t="s">
        <v>1029</v>
      </c>
      <c r="BV1" t="s">
        <v>1025</v>
      </c>
      <c r="BW1" t="s">
        <v>1026</v>
      </c>
      <c r="BX1" t="s">
        <v>1027</v>
      </c>
      <c r="BY1" t="s">
        <v>1028</v>
      </c>
      <c r="BZ1" t="s">
        <v>1029</v>
      </c>
      <c r="CA1" t="s">
        <v>1025</v>
      </c>
      <c r="CB1" t="s">
        <v>1026</v>
      </c>
      <c r="CC1" t="s">
        <v>1027</v>
      </c>
      <c r="CD1" t="s">
        <v>1028</v>
      </c>
      <c r="CE1" t="s">
        <v>1029</v>
      </c>
      <c r="CF1" t="s">
        <v>1025</v>
      </c>
      <c r="CG1" t="s">
        <v>1026</v>
      </c>
      <c r="CH1" t="s">
        <v>1027</v>
      </c>
      <c r="CI1" t="s">
        <v>1028</v>
      </c>
      <c r="CJ1" t="s">
        <v>1029</v>
      </c>
      <c r="CK1" t="s">
        <v>1025</v>
      </c>
      <c r="CL1" t="s">
        <v>1026</v>
      </c>
      <c r="CM1" t="s">
        <v>1027</v>
      </c>
      <c r="CN1" t="s">
        <v>1028</v>
      </c>
      <c r="CO1" t="s">
        <v>1029</v>
      </c>
      <c r="CP1" t="s">
        <v>1025</v>
      </c>
      <c r="CQ1" t="s">
        <v>1026</v>
      </c>
      <c r="CR1" t="s">
        <v>1027</v>
      </c>
      <c r="CS1" t="s">
        <v>1028</v>
      </c>
      <c r="CT1" t="s">
        <v>1029</v>
      </c>
      <c r="CU1" t="s">
        <v>1025</v>
      </c>
      <c r="CV1" t="s">
        <v>1026</v>
      </c>
      <c r="CW1" t="s">
        <v>1027</v>
      </c>
      <c r="CX1" t="s">
        <v>1028</v>
      </c>
      <c r="CY1" t="s">
        <v>1029</v>
      </c>
      <c r="CZ1" t="s">
        <v>1025</v>
      </c>
      <c r="DA1" t="s">
        <v>1026</v>
      </c>
      <c r="DB1" t="s">
        <v>1027</v>
      </c>
      <c r="DC1" t="s">
        <v>1028</v>
      </c>
      <c r="DD1" t="s">
        <v>1029</v>
      </c>
      <c r="DE1" t="s">
        <v>1025</v>
      </c>
      <c r="DF1" t="s">
        <v>1026</v>
      </c>
      <c r="DG1" t="s">
        <v>1027</v>
      </c>
      <c r="DH1" t="s">
        <v>1028</v>
      </c>
      <c r="DI1" t="s">
        <v>1029</v>
      </c>
      <c r="DJ1" t="s">
        <v>1025</v>
      </c>
      <c r="DK1" t="s">
        <v>1026</v>
      </c>
      <c r="DL1" t="s">
        <v>1027</v>
      </c>
      <c r="DM1" t="s">
        <v>1028</v>
      </c>
      <c r="DN1" t="s">
        <v>1029</v>
      </c>
      <c r="DO1" t="s">
        <v>1025</v>
      </c>
      <c r="DP1" t="s">
        <v>1026</v>
      </c>
      <c r="DQ1" t="s">
        <v>1027</v>
      </c>
      <c r="DR1" t="s">
        <v>1028</v>
      </c>
      <c r="DS1" t="s">
        <v>1029</v>
      </c>
      <c r="DT1" t="s">
        <v>1025</v>
      </c>
      <c r="DU1" t="s">
        <v>1026</v>
      </c>
      <c r="DV1" t="s">
        <v>1027</v>
      </c>
      <c r="DW1" t="s">
        <v>1028</v>
      </c>
      <c r="DX1" t="s">
        <v>1029</v>
      </c>
      <c r="DY1" t="s">
        <v>1025</v>
      </c>
      <c r="DZ1" t="s">
        <v>1030</v>
      </c>
      <c r="EA1"/>
      <c r="EB1"/>
      <c r="EC1"/>
      <c r="ED1"/>
      <c r="EE1"/>
    </row>
    <row r="2" spans="1:135">
      <c r="A2" t="s">
        <v>579</v>
      </c>
      <c r="B2" t="s">
        <v>170</v>
      </c>
      <c r="C2" t="s">
        <v>32</v>
      </c>
      <c r="D2">
        <v>20250701</v>
      </c>
      <c r="F2" t="s">
        <v>637</v>
      </c>
      <c r="I2" t="s">
        <v>581</v>
      </c>
      <c r="K2">
        <v>1</v>
      </c>
      <c r="L2">
        <v>1</v>
      </c>
      <c r="M2" t="s">
        <v>638</v>
      </c>
      <c r="N2">
        <v>0</v>
      </c>
      <c r="O2">
        <v>0</v>
      </c>
      <c r="P2">
        <v>0</v>
      </c>
      <c r="Q2">
        <v>0</v>
      </c>
      <c r="R2" t="s">
        <v>596</v>
      </c>
      <c r="S2">
        <v>0</v>
      </c>
      <c r="T2">
        <v>0</v>
      </c>
      <c r="U2">
        <v>0</v>
      </c>
      <c r="V2" t="s">
        <v>595</v>
      </c>
      <c r="W2">
        <v>0</v>
      </c>
      <c r="X2" t="s">
        <v>595</v>
      </c>
      <c r="Y2">
        <v>0</v>
      </c>
      <c r="AA2">
        <v>0</v>
      </c>
      <c r="AC2">
        <v>0</v>
      </c>
      <c r="AE2">
        <v>0</v>
      </c>
      <c r="AG2" t="s">
        <v>581</v>
      </c>
      <c r="AH2" t="s">
        <v>581</v>
      </c>
      <c r="AI2" t="s">
        <v>581</v>
      </c>
      <c r="AJ2">
        <v>1</v>
      </c>
      <c r="AK2">
        <v>94.39</v>
      </c>
      <c r="AL2">
        <v>0</v>
      </c>
      <c r="AM2">
        <v>0</v>
      </c>
      <c r="AN2">
        <v>0</v>
      </c>
      <c r="AO2">
        <v>2</v>
      </c>
      <c r="AP2">
        <v>0</v>
      </c>
      <c r="AQ2">
        <v>0</v>
      </c>
      <c r="AR2">
        <v>0</v>
      </c>
      <c r="AS2">
        <v>0</v>
      </c>
      <c r="AT2">
        <v>3</v>
      </c>
      <c r="AU2">
        <v>0</v>
      </c>
      <c r="AV2">
        <v>0</v>
      </c>
      <c r="AW2">
        <v>0</v>
      </c>
      <c r="AX2">
        <v>0</v>
      </c>
      <c r="AY2">
        <v>4</v>
      </c>
      <c r="AZ2">
        <v>0</v>
      </c>
      <c r="BA2">
        <v>0</v>
      </c>
      <c r="BB2">
        <v>0</v>
      </c>
      <c r="BC2">
        <v>0</v>
      </c>
      <c r="BD2">
        <v>5</v>
      </c>
      <c r="BE2">
        <v>0</v>
      </c>
      <c r="BF2">
        <v>0</v>
      </c>
      <c r="BG2">
        <v>0</v>
      </c>
      <c r="BH2">
        <v>0</v>
      </c>
      <c r="BI2">
        <v>6</v>
      </c>
      <c r="BJ2">
        <v>0</v>
      </c>
      <c r="BK2">
        <v>0</v>
      </c>
      <c r="BL2">
        <v>0</v>
      </c>
      <c r="BM2">
        <v>0</v>
      </c>
      <c r="BN2">
        <v>7</v>
      </c>
      <c r="BO2">
        <v>0</v>
      </c>
      <c r="BP2">
        <v>0</v>
      </c>
      <c r="BQ2">
        <v>0</v>
      </c>
      <c r="BR2">
        <v>0</v>
      </c>
      <c r="BS2">
        <v>8</v>
      </c>
      <c r="BT2">
        <v>0</v>
      </c>
      <c r="BU2">
        <v>0</v>
      </c>
      <c r="BV2">
        <v>0</v>
      </c>
      <c r="BW2">
        <v>0</v>
      </c>
      <c r="BX2">
        <v>9</v>
      </c>
      <c r="BY2">
        <v>0</v>
      </c>
      <c r="BZ2">
        <v>0</v>
      </c>
      <c r="CA2">
        <v>0</v>
      </c>
      <c r="CB2">
        <v>0</v>
      </c>
      <c r="CC2">
        <v>10</v>
      </c>
      <c r="CD2">
        <v>0</v>
      </c>
      <c r="CE2">
        <v>0</v>
      </c>
      <c r="CF2">
        <v>0</v>
      </c>
      <c r="CG2">
        <v>0</v>
      </c>
      <c r="CH2">
        <v>11</v>
      </c>
      <c r="CI2">
        <v>0</v>
      </c>
      <c r="CJ2">
        <v>0</v>
      </c>
      <c r="CK2">
        <v>0</v>
      </c>
      <c r="CL2">
        <v>0</v>
      </c>
      <c r="CM2">
        <v>12</v>
      </c>
      <c r="CN2">
        <v>0</v>
      </c>
      <c r="CO2">
        <v>0</v>
      </c>
      <c r="CP2">
        <v>0</v>
      </c>
      <c r="CQ2">
        <v>0</v>
      </c>
      <c r="CR2">
        <v>13</v>
      </c>
      <c r="CS2">
        <v>0</v>
      </c>
      <c r="CT2">
        <v>0</v>
      </c>
      <c r="CU2">
        <v>0</v>
      </c>
      <c r="CV2">
        <v>0</v>
      </c>
      <c r="CW2">
        <v>14</v>
      </c>
      <c r="CX2">
        <v>0</v>
      </c>
      <c r="CY2">
        <v>0</v>
      </c>
      <c r="CZ2">
        <v>0</v>
      </c>
      <c r="DA2">
        <v>0</v>
      </c>
      <c r="DB2">
        <v>15</v>
      </c>
      <c r="DC2">
        <v>0</v>
      </c>
      <c r="DD2">
        <v>0</v>
      </c>
      <c r="DE2">
        <v>0</v>
      </c>
      <c r="DF2">
        <v>0</v>
      </c>
      <c r="DG2">
        <v>16</v>
      </c>
      <c r="DH2">
        <v>0</v>
      </c>
      <c r="DI2">
        <v>0</v>
      </c>
      <c r="DJ2">
        <v>0</v>
      </c>
      <c r="DK2">
        <v>0</v>
      </c>
      <c r="DL2">
        <v>17</v>
      </c>
      <c r="DM2">
        <v>0</v>
      </c>
      <c r="DN2">
        <v>0</v>
      </c>
      <c r="DO2">
        <v>0</v>
      </c>
      <c r="DP2">
        <v>0</v>
      </c>
      <c r="DQ2">
        <v>18</v>
      </c>
      <c r="DR2">
        <v>0</v>
      </c>
      <c r="DS2">
        <v>0</v>
      </c>
      <c r="DT2">
        <v>0</v>
      </c>
      <c r="DU2">
        <v>0</v>
      </c>
      <c r="DV2">
        <v>19</v>
      </c>
      <c r="DW2">
        <v>0</v>
      </c>
      <c r="DX2">
        <v>0</v>
      </c>
      <c r="DY2">
        <v>0</v>
      </c>
      <c r="DZ2">
        <v>0</v>
      </c>
      <c r="EA2">
        <v>20</v>
      </c>
      <c r="EB2">
        <v>0</v>
      </c>
      <c r="EC2">
        <v>0</v>
      </c>
      <c r="ED2">
        <v>0</v>
      </c>
      <c r="EE2">
        <v>0</v>
      </c>
    </row>
    <row r="3" spans="1:135">
      <c r="A3" t="s">
        <v>579</v>
      </c>
      <c r="B3" t="s">
        <v>170</v>
      </c>
      <c r="C3" t="s">
        <v>33</v>
      </c>
      <c r="D3">
        <v>20250701</v>
      </c>
      <c r="F3" t="s">
        <v>639</v>
      </c>
      <c r="I3" t="s">
        <v>581</v>
      </c>
      <c r="K3">
        <v>1</v>
      </c>
      <c r="L3">
        <v>1</v>
      </c>
      <c r="M3" t="s">
        <v>640</v>
      </c>
      <c r="N3">
        <v>0</v>
      </c>
      <c r="O3">
        <v>0</v>
      </c>
      <c r="P3">
        <v>0</v>
      </c>
      <c r="Q3">
        <v>0</v>
      </c>
      <c r="R3" t="s">
        <v>596</v>
      </c>
      <c r="S3">
        <v>0</v>
      </c>
      <c r="T3">
        <v>0</v>
      </c>
      <c r="U3">
        <v>0</v>
      </c>
      <c r="V3" t="s">
        <v>595</v>
      </c>
      <c r="W3">
        <v>0</v>
      </c>
      <c r="X3" t="s">
        <v>595</v>
      </c>
      <c r="Y3">
        <v>0</v>
      </c>
      <c r="AA3">
        <v>0</v>
      </c>
      <c r="AC3">
        <v>0</v>
      </c>
      <c r="AE3">
        <v>0</v>
      </c>
      <c r="AG3" t="s">
        <v>581</v>
      </c>
      <c r="AH3" t="s">
        <v>581</v>
      </c>
      <c r="AI3" t="s">
        <v>581</v>
      </c>
      <c r="AJ3">
        <v>1</v>
      </c>
      <c r="AK3">
        <v>30.15</v>
      </c>
      <c r="AL3">
        <v>0</v>
      </c>
      <c r="AM3">
        <v>0</v>
      </c>
      <c r="AN3">
        <v>0</v>
      </c>
      <c r="AO3">
        <v>2</v>
      </c>
      <c r="AP3">
        <v>0</v>
      </c>
      <c r="AQ3">
        <v>0</v>
      </c>
      <c r="AR3">
        <v>0</v>
      </c>
      <c r="AS3">
        <v>0</v>
      </c>
      <c r="AT3">
        <v>3</v>
      </c>
      <c r="AU3">
        <v>0</v>
      </c>
      <c r="AV3">
        <v>0</v>
      </c>
      <c r="AW3">
        <v>0</v>
      </c>
      <c r="AX3">
        <v>0</v>
      </c>
      <c r="AY3">
        <v>4</v>
      </c>
      <c r="AZ3">
        <v>0</v>
      </c>
      <c r="BA3">
        <v>0</v>
      </c>
      <c r="BB3">
        <v>0</v>
      </c>
      <c r="BC3">
        <v>0</v>
      </c>
      <c r="BD3">
        <v>5</v>
      </c>
      <c r="BE3">
        <v>0</v>
      </c>
      <c r="BF3">
        <v>0</v>
      </c>
      <c r="BG3">
        <v>0</v>
      </c>
      <c r="BH3">
        <v>0</v>
      </c>
      <c r="BI3">
        <v>6</v>
      </c>
      <c r="BJ3">
        <v>0</v>
      </c>
      <c r="BK3">
        <v>0</v>
      </c>
      <c r="BL3">
        <v>0</v>
      </c>
      <c r="BM3">
        <v>0</v>
      </c>
      <c r="BN3">
        <v>7</v>
      </c>
      <c r="BO3">
        <v>0</v>
      </c>
      <c r="BP3">
        <v>0</v>
      </c>
      <c r="BQ3">
        <v>0</v>
      </c>
      <c r="BR3">
        <v>0</v>
      </c>
      <c r="BS3">
        <v>8</v>
      </c>
      <c r="BT3">
        <v>0</v>
      </c>
      <c r="BU3">
        <v>0</v>
      </c>
      <c r="BV3">
        <v>0</v>
      </c>
      <c r="BW3">
        <v>0</v>
      </c>
      <c r="BX3">
        <v>9</v>
      </c>
      <c r="BY3">
        <v>0</v>
      </c>
      <c r="BZ3">
        <v>0</v>
      </c>
      <c r="CA3">
        <v>0</v>
      </c>
      <c r="CB3">
        <v>0</v>
      </c>
      <c r="CC3">
        <v>10</v>
      </c>
      <c r="CD3">
        <v>0</v>
      </c>
      <c r="CE3">
        <v>0</v>
      </c>
      <c r="CF3">
        <v>0</v>
      </c>
      <c r="CG3">
        <v>0</v>
      </c>
      <c r="CH3">
        <v>11</v>
      </c>
      <c r="CI3">
        <v>0</v>
      </c>
      <c r="CJ3">
        <v>0</v>
      </c>
      <c r="CK3">
        <v>0</v>
      </c>
      <c r="CL3">
        <v>0</v>
      </c>
      <c r="CM3">
        <v>12</v>
      </c>
      <c r="CN3">
        <v>0</v>
      </c>
      <c r="CO3">
        <v>0</v>
      </c>
      <c r="CP3">
        <v>0</v>
      </c>
      <c r="CQ3">
        <v>0</v>
      </c>
      <c r="CR3">
        <v>13</v>
      </c>
      <c r="CS3">
        <v>0</v>
      </c>
      <c r="CT3">
        <v>0</v>
      </c>
      <c r="CU3">
        <v>0</v>
      </c>
      <c r="CV3">
        <v>0</v>
      </c>
      <c r="CW3">
        <v>14</v>
      </c>
      <c r="CX3">
        <v>0</v>
      </c>
      <c r="CY3">
        <v>0</v>
      </c>
      <c r="CZ3">
        <v>0</v>
      </c>
      <c r="DA3">
        <v>0</v>
      </c>
      <c r="DB3">
        <v>15</v>
      </c>
      <c r="DC3">
        <v>0</v>
      </c>
      <c r="DD3">
        <v>0</v>
      </c>
      <c r="DE3">
        <v>0</v>
      </c>
      <c r="DF3">
        <v>0</v>
      </c>
      <c r="DG3">
        <v>16</v>
      </c>
      <c r="DH3">
        <v>0</v>
      </c>
      <c r="DI3">
        <v>0</v>
      </c>
      <c r="DJ3">
        <v>0</v>
      </c>
      <c r="DK3">
        <v>0</v>
      </c>
      <c r="DL3">
        <v>17</v>
      </c>
      <c r="DM3">
        <v>0</v>
      </c>
      <c r="DN3">
        <v>0</v>
      </c>
      <c r="DO3">
        <v>0</v>
      </c>
      <c r="DP3">
        <v>0</v>
      </c>
      <c r="DQ3">
        <v>18</v>
      </c>
      <c r="DR3">
        <v>0</v>
      </c>
      <c r="DS3">
        <v>0</v>
      </c>
      <c r="DT3">
        <v>0</v>
      </c>
      <c r="DU3">
        <v>0</v>
      </c>
      <c r="DV3">
        <v>19</v>
      </c>
      <c r="DW3">
        <v>0</v>
      </c>
      <c r="DX3">
        <v>0</v>
      </c>
      <c r="DY3">
        <v>0</v>
      </c>
      <c r="DZ3">
        <v>0</v>
      </c>
      <c r="EA3">
        <v>20</v>
      </c>
      <c r="EB3">
        <v>0</v>
      </c>
      <c r="EC3">
        <v>0</v>
      </c>
      <c r="ED3">
        <v>0</v>
      </c>
      <c r="EE3">
        <v>0</v>
      </c>
    </row>
    <row r="4" spans="1:135">
      <c r="I4"/>
    </row>
  </sheetData>
  <autoFilter ref="A1:EC3" xr:uid="{00000000-0009-0000-0000-00000D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R27"/>
  <sheetViews>
    <sheetView workbookViewId="0">
      <pane ySplit="1" topLeftCell="A2" activePane="bottomLeft" state="frozen"/>
      <selection activeCell="J1" sqref="J1:K1"/>
      <selection pane="bottomLeft" activeCell="J1" sqref="J1:K1"/>
    </sheetView>
  </sheetViews>
  <sheetFormatPr defaultRowHeight="14.25"/>
  <cols>
    <col min="6" max="6" width="50.06640625" bestFit="1" customWidth="1"/>
    <col min="9" max="9" width="9.06640625" style="303"/>
    <col min="11" max="11" width="21.1328125" bestFit="1" customWidth="1"/>
  </cols>
  <sheetData>
    <row r="1" spans="1:18" s="296" customFormat="1">
      <c r="A1" t="s">
        <v>1031</v>
      </c>
      <c r="B1" t="s">
        <v>1032</v>
      </c>
      <c r="C1" t="s">
        <v>1033</v>
      </c>
      <c r="D1" t="s">
        <v>1034</v>
      </c>
      <c r="E1" t="s">
        <v>1035</v>
      </c>
      <c r="F1" t="s">
        <v>1036</v>
      </c>
      <c r="G1" t="s">
        <v>1037</v>
      </c>
      <c r="H1" t="s">
        <v>1038</v>
      </c>
      <c r="I1" t="s">
        <v>1039</v>
      </c>
      <c r="J1" t="s">
        <v>1040</v>
      </c>
      <c r="K1" t="s">
        <v>1041</v>
      </c>
      <c r="L1" t="s">
        <v>1042</v>
      </c>
      <c r="M1" t="s">
        <v>1043</v>
      </c>
      <c r="N1" t="s">
        <v>1044</v>
      </c>
      <c r="O1" t="s">
        <v>1045</v>
      </c>
      <c r="P1" t="s">
        <v>1046</v>
      </c>
      <c r="Q1" t="s">
        <v>1047</v>
      </c>
      <c r="R1" t="s">
        <v>1048</v>
      </c>
    </row>
    <row r="2" spans="1:18" s="225" customFormat="1">
      <c r="A2" t="s">
        <v>579</v>
      </c>
      <c r="B2" t="s">
        <v>182</v>
      </c>
      <c r="C2" t="s">
        <v>107</v>
      </c>
      <c r="D2">
        <v>20230701</v>
      </c>
      <c r="E2"/>
      <c r="F2" t="s">
        <v>641</v>
      </c>
      <c r="G2" t="s">
        <v>641</v>
      </c>
      <c r="H2"/>
      <c r="I2" t="s">
        <v>581</v>
      </c>
      <c r="J2"/>
      <c r="K2">
        <v>0</v>
      </c>
      <c r="L2">
        <v>0</v>
      </c>
      <c r="M2">
        <v>0</v>
      </c>
      <c r="N2" t="s">
        <v>642</v>
      </c>
      <c r="O2" t="s">
        <v>643</v>
      </c>
      <c r="P2"/>
      <c r="Q2">
        <v>0</v>
      </c>
      <c r="R2"/>
    </row>
    <row r="3" spans="1:18" s="225" customFormat="1">
      <c r="A3" t="s">
        <v>579</v>
      </c>
      <c r="B3" t="s">
        <v>182</v>
      </c>
      <c r="C3" t="s">
        <v>36</v>
      </c>
      <c r="D3">
        <v>20250701</v>
      </c>
      <c r="E3"/>
      <c r="F3" t="s">
        <v>644</v>
      </c>
      <c r="G3"/>
      <c r="H3"/>
      <c r="I3" t="s">
        <v>581</v>
      </c>
      <c r="J3"/>
      <c r="K3">
        <v>874.8</v>
      </c>
      <c r="L3">
        <v>0</v>
      </c>
      <c r="M3">
        <v>0</v>
      </c>
      <c r="N3" t="s">
        <v>591</v>
      </c>
      <c r="O3" t="s">
        <v>645</v>
      </c>
      <c r="P3"/>
      <c r="Q3">
        <v>791.7</v>
      </c>
      <c r="R3"/>
    </row>
    <row r="4" spans="1:18" s="225" customFormat="1">
      <c r="A4" t="s">
        <v>579</v>
      </c>
      <c r="B4" t="s">
        <v>182</v>
      </c>
      <c r="C4" t="s">
        <v>37</v>
      </c>
      <c r="D4">
        <v>20250701</v>
      </c>
      <c r="E4"/>
      <c r="F4" t="s">
        <v>644</v>
      </c>
      <c r="G4"/>
      <c r="H4"/>
      <c r="I4" t="s">
        <v>581</v>
      </c>
      <c r="J4"/>
      <c r="K4">
        <v>1149.9000000000001</v>
      </c>
      <c r="L4">
        <v>0</v>
      </c>
      <c r="M4">
        <v>0</v>
      </c>
      <c r="N4" t="s">
        <v>591</v>
      </c>
      <c r="O4" t="s">
        <v>645</v>
      </c>
      <c r="P4"/>
      <c r="Q4">
        <v>1061.7</v>
      </c>
      <c r="R4"/>
    </row>
    <row r="5" spans="1:18" s="225" customFormat="1">
      <c r="A5" t="s">
        <v>579</v>
      </c>
      <c r="B5" t="s">
        <v>182</v>
      </c>
      <c r="C5" t="s">
        <v>38</v>
      </c>
      <c r="D5">
        <v>20250701</v>
      </c>
      <c r="E5"/>
      <c r="F5" t="s">
        <v>644</v>
      </c>
      <c r="G5"/>
      <c r="H5"/>
      <c r="I5" t="s">
        <v>617</v>
      </c>
      <c r="J5"/>
      <c r="K5">
        <v>2286.3000000000002</v>
      </c>
      <c r="L5">
        <v>0</v>
      </c>
      <c r="M5">
        <v>0</v>
      </c>
      <c r="N5" t="s">
        <v>591</v>
      </c>
      <c r="O5" t="s">
        <v>645</v>
      </c>
      <c r="P5"/>
      <c r="Q5">
        <v>2099.4</v>
      </c>
      <c r="R5"/>
    </row>
    <row r="6" spans="1:18" s="225" customFormat="1">
      <c r="A6" t="s">
        <v>579</v>
      </c>
      <c r="B6" t="s">
        <v>182</v>
      </c>
      <c r="C6" t="s">
        <v>39</v>
      </c>
      <c r="D6">
        <v>20230701</v>
      </c>
      <c r="E6"/>
      <c r="F6" t="s">
        <v>644</v>
      </c>
      <c r="G6"/>
      <c r="H6"/>
      <c r="I6" t="s">
        <v>581</v>
      </c>
      <c r="J6"/>
      <c r="K6">
        <v>0</v>
      </c>
      <c r="L6">
        <v>0</v>
      </c>
      <c r="M6">
        <v>0</v>
      </c>
      <c r="N6" t="s">
        <v>591</v>
      </c>
      <c r="O6" t="s">
        <v>645</v>
      </c>
      <c r="P6"/>
      <c r="Q6">
        <v>0</v>
      </c>
      <c r="R6"/>
    </row>
    <row r="7" spans="1:18" s="225" customFormat="1">
      <c r="A7" t="s">
        <v>579</v>
      </c>
      <c r="B7" t="s">
        <v>182</v>
      </c>
      <c r="C7" t="s">
        <v>40</v>
      </c>
      <c r="D7">
        <v>20250701</v>
      </c>
      <c r="E7"/>
      <c r="F7" t="s">
        <v>644</v>
      </c>
      <c r="G7"/>
      <c r="H7"/>
      <c r="I7" t="s">
        <v>581</v>
      </c>
      <c r="J7"/>
      <c r="K7">
        <v>3046.2</v>
      </c>
      <c r="L7">
        <v>0</v>
      </c>
      <c r="M7">
        <v>0</v>
      </c>
      <c r="N7" t="s">
        <v>591</v>
      </c>
      <c r="O7" t="s">
        <v>645</v>
      </c>
      <c r="P7"/>
      <c r="Q7">
        <v>0</v>
      </c>
      <c r="R7"/>
    </row>
    <row r="8" spans="1:18" s="225" customFormat="1">
      <c r="A8" t="s">
        <v>579</v>
      </c>
      <c r="B8" t="s">
        <v>182</v>
      </c>
      <c r="C8" t="s">
        <v>41</v>
      </c>
      <c r="D8">
        <v>20250701</v>
      </c>
      <c r="E8"/>
      <c r="F8" t="s">
        <v>644</v>
      </c>
      <c r="G8"/>
      <c r="H8"/>
      <c r="I8" t="s">
        <v>581</v>
      </c>
      <c r="J8"/>
      <c r="K8">
        <v>2286.3000000000002</v>
      </c>
      <c r="L8">
        <v>0</v>
      </c>
      <c r="M8">
        <v>0</v>
      </c>
      <c r="N8" t="s">
        <v>591</v>
      </c>
      <c r="O8" t="s">
        <v>645</v>
      </c>
      <c r="P8"/>
      <c r="Q8">
        <v>0</v>
      </c>
      <c r="R8"/>
    </row>
    <row r="9" spans="1:18" s="225" customFormat="1">
      <c r="A9" t="s">
        <v>579</v>
      </c>
      <c r="B9" t="s">
        <v>182</v>
      </c>
      <c r="C9" t="s">
        <v>91</v>
      </c>
      <c r="D9">
        <v>20230701</v>
      </c>
      <c r="E9"/>
      <c r="F9" t="s">
        <v>646</v>
      </c>
      <c r="G9"/>
      <c r="H9"/>
      <c r="I9" t="s">
        <v>581</v>
      </c>
      <c r="J9"/>
      <c r="K9">
        <v>0</v>
      </c>
      <c r="L9">
        <v>0</v>
      </c>
      <c r="M9">
        <v>0</v>
      </c>
      <c r="N9" t="s">
        <v>591</v>
      </c>
      <c r="O9" t="s">
        <v>645</v>
      </c>
      <c r="P9"/>
      <c r="Q9">
        <v>704.4</v>
      </c>
      <c r="R9"/>
    </row>
    <row r="10" spans="1:18">
      <c r="A10" t="s">
        <v>579</v>
      </c>
      <c r="B10" t="s">
        <v>182</v>
      </c>
      <c r="C10" t="s">
        <v>42</v>
      </c>
      <c r="D10">
        <v>20250701</v>
      </c>
      <c r="F10" t="s">
        <v>92</v>
      </c>
      <c r="I10" t="s">
        <v>581</v>
      </c>
      <c r="K10">
        <v>196.64</v>
      </c>
      <c r="L10">
        <v>0</v>
      </c>
      <c r="M10">
        <v>0</v>
      </c>
      <c r="N10" t="s">
        <v>642</v>
      </c>
      <c r="O10" t="s">
        <v>647</v>
      </c>
      <c r="Q10">
        <v>0</v>
      </c>
    </row>
    <row r="11" spans="1:18">
      <c r="A11" t="s">
        <v>579</v>
      </c>
      <c r="B11" t="s">
        <v>182</v>
      </c>
      <c r="C11" t="s">
        <v>93</v>
      </c>
      <c r="D11">
        <v>20250701</v>
      </c>
      <c r="F11" t="s">
        <v>94</v>
      </c>
      <c r="I11" t="s">
        <v>581</v>
      </c>
      <c r="K11">
        <v>314.62</v>
      </c>
      <c r="L11">
        <v>0</v>
      </c>
      <c r="M11">
        <v>0</v>
      </c>
      <c r="N11" t="s">
        <v>642</v>
      </c>
      <c r="O11" t="s">
        <v>647</v>
      </c>
      <c r="Q11">
        <v>0</v>
      </c>
    </row>
    <row r="12" spans="1:18">
      <c r="A12" t="s">
        <v>579</v>
      </c>
      <c r="B12" t="s">
        <v>182</v>
      </c>
      <c r="C12" t="s">
        <v>43</v>
      </c>
      <c r="D12">
        <v>20250701</v>
      </c>
      <c r="F12" t="s">
        <v>648</v>
      </c>
      <c r="I12" t="s">
        <v>581</v>
      </c>
      <c r="K12">
        <v>419.5</v>
      </c>
      <c r="L12">
        <v>0</v>
      </c>
      <c r="M12">
        <v>0</v>
      </c>
      <c r="N12" t="s">
        <v>642</v>
      </c>
      <c r="O12" t="s">
        <v>647</v>
      </c>
      <c r="Q12">
        <v>0</v>
      </c>
    </row>
    <row r="13" spans="1:18">
      <c r="A13" t="s">
        <v>579</v>
      </c>
      <c r="B13" t="s">
        <v>182</v>
      </c>
      <c r="C13" t="s">
        <v>95</v>
      </c>
      <c r="D13">
        <v>20240701</v>
      </c>
      <c r="F13" t="s">
        <v>96</v>
      </c>
      <c r="I13" t="s">
        <v>581</v>
      </c>
      <c r="K13">
        <v>0</v>
      </c>
      <c r="L13">
        <v>0</v>
      </c>
      <c r="M13">
        <v>0</v>
      </c>
      <c r="N13" t="s">
        <v>642</v>
      </c>
      <c r="O13" t="s">
        <v>647</v>
      </c>
      <c r="Q13">
        <v>0</v>
      </c>
    </row>
    <row r="14" spans="1:18">
      <c r="A14" t="s">
        <v>579</v>
      </c>
      <c r="B14" t="s">
        <v>182</v>
      </c>
      <c r="C14" t="s">
        <v>97</v>
      </c>
      <c r="D14">
        <v>20250701</v>
      </c>
      <c r="F14" t="s">
        <v>98</v>
      </c>
      <c r="I14" t="s">
        <v>581</v>
      </c>
      <c r="K14">
        <v>524.37</v>
      </c>
      <c r="L14">
        <v>0</v>
      </c>
      <c r="M14">
        <v>0</v>
      </c>
      <c r="N14" t="s">
        <v>642</v>
      </c>
      <c r="O14" t="s">
        <v>647</v>
      </c>
      <c r="Q14">
        <v>0</v>
      </c>
    </row>
    <row r="15" spans="1:18">
      <c r="A15" t="s">
        <v>579</v>
      </c>
      <c r="B15" t="s">
        <v>182</v>
      </c>
      <c r="C15" t="s">
        <v>99</v>
      </c>
      <c r="D15">
        <v>20250701</v>
      </c>
      <c r="F15" t="s">
        <v>100</v>
      </c>
      <c r="I15" t="s">
        <v>581</v>
      </c>
      <c r="K15">
        <v>721.01</v>
      </c>
      <c r="L15">
        <v>0</v>
      </c>
      <c r="M15">
        <v>0</v>
      </c>
      <c r="N15" t="s">
        <v>642</v>
      </c>
      <c r="O15" t="s">
        <v>647</v>
      </c>
      <c r="Q15">
        <v>0</v>
      </c>
    </row>
    <row r="16" spans="1:18">
      <c r="A16" t="s">
        <v>579</v>
      </c>
      <c r="B16" t="s">
        <v>182</v>
      </c>
      <c r="C16" t="s">
        <v>101</v>
      </c>
      <c r="D16">
        <v>20250701</v>
      </c>
      <c r="F16" t="s">
        <v>102</v>
      </c>
      <c r="I16" t="s">
        <v>581</v>
      </c>
      <c r="K16">
        <v>260.88</v>
      </c>
      <c r="L16">
        <v>0</v>
      </c>
      <c r="M16">
        <v>0</v>
      </c>
      <c r="N16" t="s">
        <v>642</v>
      </c>
      <c r="O16" t="s">
        <v>647</v>
      </c>
      <c r="Q16">
        <v>0</v>
      </c>
    </row>
    <row r="17" spans="1:18">
      <c r="A17" t="s">
        <v>579</v>
      </c>
      <c r="B17" t="s">
        <v>182</v>
      </c>
      <c r="C17" t="s">
        <v>103</v>
      </c>
      <c r="D17">
        <v>20250701</v>
      </c>
      <c r="F17" t="s">
        <v>104</v>
      </c>
      <c r="I17" t="s">
        <v>581</v>
      </c>
      <c r="K17">
        <v>314.62</v>
      </c>
      <c r="L17">
        <v>0</v>
      </c>
      <c r="M17">
        <v>0</v>
      </c>
      <c r="N17" t="s">
        <v>642</v>
      </c>
      <c r="O17" t="s">
        <v>647</v>
      </c>
      <c r="Q17">
        <v>0</v>
      </c>
    </row>
    <row r="18" spans="1:18">
      <c r="A18" t="s">
        <v>579</v>
      </c>
      <c r="B18" t="s">
        <v>182</v>
      </c>
      <c r="C18" t="s">
        <v>105</v>
      </c>
      <c r="D18">
        <v>20250701</v>
      </c>
      <c r="F18" t="s">
        <v>106</v>
      </c>
      <c r="I18" t="s">
        <v>581</v>
      </c>
      <c r="K18">
        <v>432.48</v>
      </c>
      <c r="L18">
        <v>0</v>
      </c>
      <c r="M18">
        <v>0</v>
      </c>
      <c r="N18" t="s">
        <v>642</v>
      </c>
      <c r="O18" t="s">
        <v>647</v>
      </c>
      <c r="Q18">
        <v>0</v>
      </c>
    </row>
    <row r="19" spans="1:18" s="225" customFormat="1">
      <c r="A19" t="s">
        <v>579</v>
      </c>
      <c r="B19" t="s">
        <v>182</v>
      </c>
      <c r="C19" t="s">
        <v>649</v>
      </c>
      <c r="D19">
        <v>20250701</v>
      </c>
      <c r="E19"/>
      <c r="F19" t="s">
        <v>650</v>
      </c>
      <c r="G19"/>
      <c r="H19"/>
      <c r="I19" t="s">
        <v>617</v>
      </c>
      <c r="J19"/>
      <c r="K19">
        <v>0</v>
      </c>
      <c r="L19">
        <v>0</v>
      </c>
      <c r="M19">
        <v>0</v>
      </c>
      <c r="N19" t="s">
        <v>591</v>
      </c>
      <c r="O19" t="s">
        <v>785</v>
      </c>
      <c r="P19"/>
      <c r="Q19">
        <v>0</v>
      </c>
      <c r="R19"/>
    </row>
    <row r="20" spans="1:18">
      <c r="I20"/>
    </row>
    <row r="27" spans="1:18">
      <c r="N27" s="225"/>
    </row>
  </sheetData>
  <autoFilter ref="A1:Q19" xr:uid="{00000000-0009-0000-0000-00000E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CK23"/>
  <sheetViews>
    <sheetView workbookViewId="0">
      <selection activeCell="J1" sqref="J1:K1"/>
    </sheetView>
  </sheetViews>
  <sheetFormatPr defaultRowHeight="14.25"/>
  <cols>
    <col min="6" max="6" width="47.53125" bestFit="1" customWidth="1"/>
    <col min="7" max="7" width="21" bestFit="1" customWidth="1"/>
    <col min="8" max="8" width="14.73046875" style="303" bestFit="1" customWidth="1"/>
  </cols>
  <sheetData>
    <row r="1" spans="1:89" s="296" customFormat="1">
      <c r="A1" t="s">
        <v>1049</v>
      </c>
      <c r="B1" t="s">
        <v>1050</v>
      </c>
      <c r="C1" t="s">
        <v>1051</v>
      </c>
      <c r="D1" t="s">
        <v>1052</v>
      </c>
      <c r="E1" t="s">
        <v>1053</v>
      </c>
      <c r="F1" t="s">
        <v>1054</v>
      </c>
      <c r="G1" t="s">
        <v>1055</v>
      </c>
      <c r="H1" t="s">
        <v>1056</v>
      </c>
      <c r="I1" t="s">
        <v>1057</v>
      </c>
      <c r="J1" t="s">
        <v>1058</v>
      </c>
      <c r="K1" t="s">
        <v>1059</v>
      </c>
      <c r="L1" t="s">
        <v>1060</v>
      </c>
      <c r="M1" t="s">
        <v>1061</v>
      </c>
      <c r="N1" t="s">
        <v>1062</v>
      </c>
      <c r="O1" t="s">
        <v>1063</v>
      </c>
      <c r="P1" t="s">
        <v>1064</v>
      </c>
      <c r="Q1" t="s">
        <v>1065</v>
      </c>
      <c r="R1" t="s">
        <v>1066</v>
      </c>
      <c r="S1" t="s">
        <v>1067</v>
      </c>
      <c r="T1" t="s">
        <v>1068</v>
      </c>
      <c r="U1" t="s">
        <v>1069</v>
      </c>
      <c r="V1" t="s">
        <v>1070</v>
      </c>
      <c r="W1" t="s">
        <v>1071</v>
      </c>
      <c r="X1" t="s">
        <v>1072</v>
      </c>
      <c r="Y1" t="s">
        <v>1073</v>
      </c>
      <c r="Z1" t="s">
        <v>1074</v>
      </c>
      <c r="AA1" t="s">
        <v>1075</v>
      </c>
      <c r="AB1" t="s">
        <v>1076</v>
      </c>
      <c r="AC1" t="s">
        <v>1077</v>
      </c>
      <c r="AD1" t="s">
        <v>1078</v>
      </c>
      <c r="AE1" t="s">
        <v>1079</v>
      </c>
      <c r="AF1" t="s">
        <v>1080</v>
      </c>
      <c r="AG1" t="s">
        <v>1081</v>
      </c>
      <c r="AH1" t="s">
        <v>1082</v>
      </c>
      <c r="AI1" t="s">
        <v>1083</v>
      </c>
      <c r="AJ1" t="s">
        <v>1084</v>
      </c>
      <c r="AK1" t="s">
        <v>1085</v>
      </c>
      <c r="AL1" t="s">
        <v>1086</v>
      </c>
      <c r="AM1" t="s">
        <v>1087</v>
      </c>
      <c r="AN1" t="s">
        <v>1088</v>
      </c>
      <c r="AO1" t="s">
        <v>1089</v>
      </c>
      <c r="AP1" t="s">
        <v>1090</v>
      </c>
      <c r="AQ1" t="s">
        <v>1091</v>
      </c>
      <c r="AR1" t="s">
        <v>1092</v>
      </c>
      <c r="AS1" t="s">
        <v>1093</v>
      </c>
      <c r="AT1" t="s">
        <v>1094</v>
      </c>
      <c r="AU1" t="s">
        <v>1095</v>
      </c>
      <c r="AV1" t="s">
        <v>1096</v>
      </c>
      <c r="AW1" t="s">
        <v>1097</v>
      </c>
      <c r="AX1" t="s">
        <v>1098</v>
      </c>
      <c r="AY1" t="s">
        <v>1099</v>
      </c>
      <c r="AZ1" t="s">
        <v>1100</v>
      </c>
      <c r="BA1" t="s">
        <v>1101</v>
      </c>
      <c r="BB1" t="s">
        <v>1102</v>
      </c>
      <c r="BC1" t="s">
        <v>1103</v>
      </c>
      <c r="BD1" t="s">
        <v>1104</v>
      </c>
      <c r="BE1" t="s">
        <v>1105</v>
      </c>
      <c r="BF1" t="s">
        <v>1106</v>
      </c>
      <c r="BG1" t="s">
        <v>1107</v>
      </c>
      <c r="BH1" t="s">
        <v>1108</v>
      </c>
      <c r="BI1" t="s">
        <v>1109</v>
      </c>
      <c r="BJ1" t="s">
        <v>1110</v>
      </c>
      <c r="BK1" t="s">
        <v>1111</v>
      </c>
      <c r="BL1" t="s">
        <v>1112</v>
      </c>
      <c r="BM1" t="s">
        <v>1113</v>
      </c>
      <c r="BN1" t="s">
        <v>1114</v>
      </c>
      <c r="BO1" t="s">
        <v>1115</v>
      </c>
      <c r="BP1" t="s">
        <v>1116</v>
      </c>
      <c r="BQ1" t="s">
        <v>1117</v>
      </c>
      <c r="BR1" t="s">
        <v>1118</v>
      </c>
      <c r="BS1" t="s">
        <v>1119</v>
      </c>
      <c r="BT1" t="s">
        <v>1120</v>
      </c>
      <c r="BU1" t="s">
        <v>1121</v>
      </c>
      <c r="BV1" t="s">
        <v>1122</v>
      </c>
      <c r="BW1" t="s">
        <v>1123</v>
      </c>
      <c r="BX1" t="s">
        <v>1124</v>
      </c>
      <c r="BY1" t="s">
        <v>1125</v>
      </c>
      <c r="BZ1" t="s">
        <v>1126</v>
      </c>
      <c r="CA1" t="s">
        <v>1127</v>
      </c>
      <c r="CB1" t="s">
        <v>1128</v>
      </c>
      <c r="CC1" t="s">
        <v>1129</v>
      </c>
      <c r="CD1" t="s">
        <v>1130</v>
      </c>
      <c r="CE1" t="s">
        <v>1131</v>
      </c>
      <c r="CF1" t="s">
        <v>1132</v>
      </c>
      <c r="CG1" t="s">
        <v>1133</v>
      </c>
      <c r="CH1" t="s">
        <v>1134</v>
      </c>
      <c r="CI1" t="s">
        <v>1135</v>
      </c>
      <c r="CJ1" t="s">
        <v>1136</v>
      </c>
      <c r="CK1" t="s">
        <v>1137</v>
      </c>
    </row>
    <row r="2" spans="1:89">
      <c r="A2" t="s">
        <v>579</v>
      </c>
      <c r="B2" t="s">
        <v>184</v>
      </c>
      <c r="C2" t="s">
        <v>46</v>
      </c>
      <c r="D2">
        <v>20250701</v>
      </c>
      <c r="F2" t="s">
        <v>651</v>
      </c>
      <c r="H2" t="s">
        <v>581</v>
      </c>
      <c r="K2">
        <v>2.613E-2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 t="s">
        <v>591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12</v>
      </c>
      <c r="AO2">
        <v>7</v>
      </c>
      <c r="AP2" t="s">
        <v>652</v>
      </c>
      <c r="AQ2" t="s">
        <v>652</v>
      </c>
      <c r="AR2" t="s">
        <v>652</v>
      </c>
      <c r="AS2" t="s">
        <v>652</v>
      </c>
      <c r="AT2" t="s">
        <v>653</v>
      </c>
      <c r="AU2" t="s">
        <v>654</v>
      </c>
      <c r="AV2" t="s">
        <v>152</v>
      </c>
      <c r="AW2" t="s">
        <v>655</v>
      </c>
      <c r="AX2" t="s">
        <v>656</v>
      </c>
      <c r="CH2" t="s">
        <v>581</v>
      </c>
      <c r="CI2" t="s">
        <v>45</v>
      </c>
      <c r="CJ2">
        <v>0</v>
      </c>
    </row>
    <row r="3" spans="1:89">
      <c r="A3" t="s">
        <v>579</v>
      </c>
      <c r="B3" t="s">
        <v>184</v>
      </c>
      <c r="C3" t="s">
        <v>657</v>
      </c>
      <c r="D3">
        <v>20250701</v>
      </c>
      <c r="F3" t="s">
        <v>655</v>
      </c>
      <c r="H3" t="s">
        <v>581</v>
      </c>
      <c r="K3">
        <v>3.2599999999999999E-3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t="s">
        <v>591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12</v>
      </c>
      <c r="AO3">
        <v>7</v>
      </c>
      <c r="AP3" t="s">
        <v>658</v>
      </c>
      <c r="AQ3" t="s">
        <v>658</v>
      </c>
      <c r="AR3" t="s">
        <v>658</v>
      </c>
      <c r="AS3" t="s">
        <v>658</v>
      </c>
      <c r="AT3" t="s">
        <v>653</v>
      </c>
      <c r="AU3" t="s">
        <v>655</v>
      </c>
      <c r="AV3" t="s">
        <v>659</v>
      </c>
      <c r="AW3" t="s">
        <v>152</v>
      </c>
      <c r="CH3" t="s">
        <v>581</v>
      </c>
      <c r="CI3" t="s">
        <v>660</v>
      </c>
      <c r="CJ3">
        <v>0</v>
      </c>
    </row>
    <row r="4" spans="1:89">
      <c r="A4" t="s">
        <v>579</v>
      </c>
      <c r="B4" t="s">
        <v>184</v>
      </c>
      <c r="C4" t="s">
        <v>52</v>
      </c>
      <c r="D4">
        <v>20250701</v>
      </c>
      <c r="F4" t="s">
        <v>661</v>
      </c>
      <c r="H4" t="s">
        <v>581</v>
      </c>
      <c r="K4">
        <v>3.2599999999999999E-3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t="s">
        <v>591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12</v>
      </c>
      <c r="AO4">
        <v>7</v>
      </c>
      <c r="AP4" t="s">
        <v>662</v>
      </c>
      <c r="AQ4" t="s">
        <v>663</v>
      </c>
      <c r="AR4" t="s">
        <v>662</v>
      </c>
      <c r="AS4" t="s">
        <v>662</v>
      </c>
      <c r="AT4" t="s">
        <v>664</v>
      </c>
      <c r="AU4" t="s">
        <v>654</v>
      </c>
      <c r="AV4" t="s">
        <v>665</v>
      </c>
      <c r="AW4" t="s">
        <v>659</v>
      </c>
      <c r="AX4" t="s">
        <v>666</v>
      </c>
      <c r="AY4" t="s">
        <v>667</v>
      </c>
      <c r="AZ4" t="s">
        <v>668</v>
      </c>
      <c r="BA4" t="s">
        <v>669</v>
      </c>
      <c r="BB4" t="s">
        <v>670</v>
      </c>
      <c r="BC4" t="s">
        <v>671</v>
      </c>
      <c r="BD4" t="s">
        <v>672</v>
      </c>
      <c r="BE4" t="s">
        <v>673</v>
      </c>
      <c r="BF4" t="s">
        <v>674</v>
      </c>
      <c r="BG4" t="s">
        <v>675</v>
      </c>
      <c r="BH4" t="s">
        <v>676</v>
      </c>
      <c r="BI4" t="s">
        <v>677</v>
      </c>
      <c r="BJ4" t="s">
        <v>678</v>
      </c>
      <c r="BK4" t="s">
        <v>679</v>
      </c>
      <c r="BL4" t="s">
        <v>680</v>
      </c>
      <c r="BM4" t="s">
        <v>681</v>
      </c>
      <c r="BN4" t="s">
        <v>682</v>
      </c>
      <c r="BO4" t="s">
        <v>152</v>
      </c>
      <c r="BP4" t="s">
        <v>656</v>
      </c>
      <c r="CH4" t="s">
        <v>581</v>
      </c>
      <c r="CI4" t="s">
        <v>51</v>
      </c>
      <c r="CJ4">
        <v>0</v>
      </c>
    </row>
    <row r="5" spans="1:89">
      <c r="A5" t="s">
        <v>579</v>
      </c>
      <c r="B5" t="s">
        <v>184</v>
      </c>
      <c r="C5" t="s">
        <v>48</v>
      </c>
      <c r="D5">
        <v>20250701</v>
      </c>
      <c r="F5" t="s">
        <v>683</v>
      </c>
      <c r="H5" t="s">
        <v>581</v>
      </c>
      <c r="K5">
        <v>3.2599999999999999E-3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t="s">
        <v>591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12</v>
      </c>
      <c r="AO5">
        <v>7</v>
      </c>
      <c r="AP5" t="s">
        <v>662</v>
      </c>
      <c r="AQ5" t="s">
        <v>663</v>
      </c>
      <c r="AR5" t="s">
        <v>662</v>
      </c>
      <c r="AS5" t="s">
        <v>662</v>
      </c>
      <c r="AT5" t="s">
        <v>664</v>
      </c>
      <c r="AU5" t="s">
        <v>654</v>
      </c>
      <c r="AV5" t="s">
        <v>653</v>
      </c>
      <c r="AW5" t="s">
        <v>666</v>
      </c>
      <c r="AX5" t="s">
        <v>667</v>
      </c>
      <c r="AY5" t="s">
        <v>668</v>
      </c>
      <c r="AZ5" t="s">
        <v>669</v>
      </c>
      <c r="BA5" t="s">
        <v>670</v>
      </c>
      <c r="BB5" t="s">
        <v>671</v>
      </c>
      <c r="BC5" t="s">
        <v>672</v>
      </c>
      <c r="BD5" t="s">
        <v>673</v>
      </c>
      <c r="BE5" t="s">
        <v>674</v>
      </c>
      <c r="BF5" t="s">
        <v>675</v>
      </c>
      <c r="BG5" t="s">
        <v>678</v>
      </c>
      <c r="BH5" t="s">
        <v>676</v>
      </c>
      <c r="BI5" t="s">
        <v>677</v>
      </c>
      <c r="BJ5" t="s">
        <v>679</v>
      </c>
      <c r="BK5" t="s">
        <v>680</v>
      </c>
      <c r="BL5" t="s">
        <v>682</v>
      </c>
      <c r="BM5" t="s">
        <v>681</v>
      </c>
      <c r="BN5" t="s">
        <v>152</v>
      </c>
      <c r="BO5" t="s">
        <v>659</v>
      </c>
      <c r="BP5" t="s">
        <v>656</v>
      </c>
      <c r="CH5" t="s">
        <v>581</v>
      </c>
      <c r="CI5" t="s">
        <v>47</v>
      </c>
      <c r="CJ5">
        <v>0</v>
      </c>
    </row>
    <row r="6" spans="1:89">
      <c r="A6" t="s">
        <v>579</v>
      </c>
      <c r="B6" t="s">
        <v>184</v>
      </c>
      <c r="C6" t="s">
        <v>50</v>
      </c>
      <c r="D6">
        <v>20250701</v>
      </c>
      <c r="F6" t="s">
        <v>684</v>
      </c>
      <c r="H6" t="s">
        <v>581</v>
      </c>
      <c r="K6">
        <v>3.2599999999999999E-3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t="s">
        <v>591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12</v>
      </c>
      <c r="AO6">
        <v>7</v>
      </c>
      <c r="AP6" t="s">
        <v>662</v>
      </c>
      <c r="AQ6" t="s">
        <v>685</v>
      </c>
      <c r="AR6" t="s">
        <v>662</v>
      </c>
      <c r="AS6" t="s">
        <v>662</v>
      </c>
      <c r="AT6" t="s">
        <v>666</v>
      </c>
      <c r="CH6" t="s">
        <v>581</v>
      </c>
      <c r="CI6" t="s">
        <v>686</v>
      </c>
      <c r="CJ6">
        <v>0</v>
      </c>
    </row>
    <row r="7" spans="1:89">
      <c r="A7" t="s">
        <v>579</v>
      </c>
      <c r="B7" t="s">
        <v>184</v>
      </c>
      <c r="C7" t="s">
        <v>687</v>
      </c>
      <c r="D7">
        <v>20250701</v>
      </c>
      <c r="F7" t="s">
        <v>688</v>
      </c>
      <c r="H7" t="s">
        <v>581</v>
      </c>
      <c r="K7">
        <v>2.613E-2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t="s">
        <v>591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12</v>
      </c>
      <c r="AO7">
        <v>7</v>
      </c>
      <c r="AP7" t="s">
        <v>662</v>
      </c>
      <c r="AQ7" t="s">
        <v>689</v>
      </c>
      <c r="AR7" t="s">
        <v>662</v>
      </c>
      <c r="AS7" t="s">
        <v>662</v>
      </c>
      <c r="CH7" t="s">
        <v>581</v>
      </c>
      <c r="CI7" t="s">
        <v>690</v>
      </c>
      <c r="CJ7">
        <v>0</v>
      </c>
    </row>
    <row r="8" spans="1:89">
      <c r="A8" t="s">
        <v>579</v>
      </c>
      <c r="B8" t="s">
        <v>184</v>
      </c>
      <c r="C8" t="s">
        <v>54</v>
      </c>
      <c r="D8">
        <v>20250701</v>
      </c>
      <c r="F8" t="s">
        <v>691</v>
      </c>
      <c r="H8" t="s">
        <v>581</v>
      </c>
      <c r="K8">
        <v>2.613E-2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t="s">
        <v>591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12</v>
      </c>
      <c r="AO8">
        <v>7</v>
      </c>
      <c r="AP8" t="s">
        <v>692</v>
      </c>
      <c r="AQ8" t="s">
        <v>692</v>
      </c>
      <c r="AR8" t="s">
        <v>692</v>
      </c>
      <c r="AS8" t="s">
        <v>692</v>
      </c>
      <c r="AT8" t="s">
        <v>654</v>
      </c>
      <c r="AU8" t="s">
        <v>693</v>
      </c>
      <c r="AV8" t="s">
        <v>656</v>
      </c>
      <c r="AW8" t="s">
        <v>1191</v>
      </c>
      <c r="AX8" t="s">
        <v>659</v>
      </c>
      <c r="CH8" t="s">
        <v>581</v>
      </c>
      <c r="CI8" t="s">
        <v>53</v>
      </c>
      <c r="CJ8">
        <v>0</v>
      </c>
    </row>
    <row r="9" spans="1:89">
      <c r="A9" t="s">
        <v>579</v>
      </c>
      <c r="B9" t="s">
        <v>184</v>
      </c>
      <c r="C9" t="s">
        <v>694</v>
      </c>
      <c r="D9">
        <v>20250701</v>
      </c>
      <c r="F9" t="s">
        <v>695</v>
      </c>
      <c r="H9" t="s">
        <v>581</v>
      </c>
      <c r="K9">
        <v>2.613E-2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t="s">
        <v>591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12</v>
      </c>
      <c r="AO9">
        <v>7</v>
      </c>
      <c r="AP9" t="s">
        <v>692</v>
      </c>
      <c r="AQ9" t="s">
        <v>692</v>
      </c>
      <c r="AR9" t="s">
        <v>692</v>
      </c>
      <c r="AS9" t="s">
        <v>692</v>
      </c>
      <c r="AT9" t="s">
        <v>654</v>
      </c>
      <c r="CH9" t="s">
        <v>581</v>
      </c>
      <c r="CI9" t="s">
        <v>696</v>
      </c>
      <c r="CJ9">
        <v>0</v>
      </c>
    </row>
    <row r="10" spans="1:89">
      <c r="A10" t="s">
        <v>579</v>
      </c>
      <c r="B10" t="s">
        <v>184</v>
      </c>
      <c r="C10" t="s">
        <v>56</v>
      </c>
      <c r="D10">
        <v>20250701</v>
      </c>
      <c r="F10" t="s">
        <v>697</v>
      </c>
      <c r="H10" t="s">
        <v>581</v>
      </c>
      <c r="K10">
        <v>2.613E-2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t="s">
        <v>591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12</v>
      </c>
      <c r="AO10">
        <v>7</v>
      </c>
      <c r="AP10" t="s">
        <v>698</v>
      </c>
      <c r="AQ10" t="s">
        <v>698</v>
      </c>
      <c r="AR10" t="s">
        <v>698</v>
      </c>
      <c r="AS10" t="s">
        <v>698</v>
      </c>
      <c r="AT10" t="s">
        <v>148</v>
      </c>
      <c r="CH10" t="s">
        <v>581</v>
      </c>
      <c r="CI10" t="s">
        <v>699</v>
      </c>
      <c r="CJ10">
        <v>0</v>
      </c>
    </row>
    <row r="11" spans="1:89">
      <c r="A11" t="s">
        <v>579</v>
      </c>
      <c r="B11" t="s">
        <v>184</v>
      </c>
      <c r="C11" t="s">
        <v>700</v>
      </c>
      <c r="D11">
        <v>20250701</v>
      </c>
      <c r="F11" t="s">
        <v>701</v>
      </c>
      <c r="H11" t="s">
        <v>581</v>
      </c>
      <c r="K11">
        <v>2.613E-2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t="s">
        <v>591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12</v>
      </c>
      <c r="AO11">
        <v>7</v>
      </c>
      <c r="AP11" t="s">
        <v>702</v>
      </c>
      <c r="AQ11" t="s">
        <v>702</v>
      </c>
      <c r="AR11" t="s">
        <v>702</v>
      </c>
      <c r="AS11" t="s">
        <v>702</v>
      </c>
      <c r="CH11" t="s">
        <v>581</v>
      </c>
      <c r="CI11" t="s">
        <v>703</v>
      </c>
      <c r="CJ11">
        <v>0</v>
      </c>
    </row>
    <row r="12" spans="1:89">
      <c r="A12" t="s">
        <v>579</v>
      </c>
      <c r="B12" t="s">
        <v>184</v>
      </c>
      <c r="C12" t="s">
        <v>704</v>
      </c>
      <c r="D12">
        <v>20250701</v>
      </c>
      <c r="F12" t="s">
        <v>705</v>
      </c>
      <c r="H12" t="s">
        <v>581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t="s">
        <v>591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12</v>
      </c>
      <c r="AO12">
        <v>7</v>
      </c>
      <c r="AP12" t="s">
        <v>658</v>
      </c>
      <c r="AQ12" t="s">
        <v>658</v>
      </c>
      <c r="AR12" t="s">
        <v>658</v>
      </c>
      <c r="AS12" t="s">
        <v>658</v>
      </c>
      <c r="AT12" t="s">
        <v>152</v>
      </c>
      <c r="AU12" t="s">
        <v>1192</v>
      </c>
      <c r="AV12" t="s">
        <v>1193</v>
      </c>
      <c r="AW12" t="s">
        <v>1194</v>
      </c>
      <c r="AX12" t="s">
        <v>659</v>
      </c>
      <c r="AY12" t="s">
        <v>1195</v>
      </c>
      <c r="CH12" t="s">
        <v>581</v>
      </c>
      <c r="CI12" t="s">
        <v>704</v>
      </c>
      <c r="CJ12">
        <v>0</v>
      </c>
    </row>
    <row r="13" spans="1:89">
      <c r="A13" t="s">
        <v>579</v>
      </c>
      <c r="B13" t="s">
        <v>184</v>
      </c>
      <c r="C13" t="s">
        <v>786</v>
      </c>
      <c r="D13">
        <v>20250701</v>
      </c>
      <c r="F13" t="s">
        <v>787</v>
      </c>
      <c r="G13" t="s">
        <v>787</v>
      </c>
      <c r="H13" t="s">
        <v>581</v>
      </c>
      <c r="K13">
        <v>3.2599999999999999E-3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t="s">
        <v>591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12</v>
      </c>
      <c r="AO13">
        <v>7</v>
      </c>
      <c r="AP13" t="s">
        <v>652</v>
      </c>
      <c r="AQ13" t="s">
        <v>652</v>
      </c>
      <c r="AR13" t="s">
        <v>652</v>
      </c>
      <c r="AS13" t="s">
        <v>652</v>
      </c>
      <c r="AT13" t="s">
        <v>156</v>
      </c>
      <c r="CH13" t="s">
        <v>581</v>
      </c>
      <c r="CI13" t="s">
        <v>660</v>
      </c>
      <c r="CJ13">
        <v>0</v>
      </c>
    </row>
    <row r="14" spans="1:89">
      <c r="A14" t="s">
        <v>579</v>
      </c>
      <c r="B14" t="s">
        <v>184</v>
      </c>
      <c r="C14" t="s">
        <v>60</v>
      </c>
      <c r="D14">
        <v>20250701</v>
      </c>
      <c r="F14" t="s">
        <v>706</v>
      </c>
      <c r="H14" t="s">
        <v>581</v>
      </c>
      <c r="K14">
        <v>3.2599999999999999E-3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t="s">
        <v>591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-30</v>
      </c>
      <c r="AM14">
        <v>0</v>
      </c>
      <c r="AN14">
        <v>12</v>
      </c>
      <c r="AO14">
        <v>7</v>
      </c>
      <c r="AP14" t="s">
        <v>658</v>
      </c>
      <c r="AQ14" t="s">
        <v>658</v>
      </c>
      <c r="AR14" t="s">
        <v>658</v>
      </c>
      <c r="AS14" t="s">
        <v>658</v>
      </c>
      <c r="AT14" t="s">
        <v>160</v>
      </c>
      <c r="CH14" t="s">
        <v>581</v>
      </c>
      <c r="CI14" t="s">
        <v>707</v>
      </c>
      <c r="CJ14">
        <v>0</v>
      </c>
    </row>
    <row r="15" spans="1:89">
      <c r="A15" t="s">
        <v>579</v>
      </c>
      <c r="B15" t="s">
        <v>184</v>
      </c>
      <c r="C15" t="s">
        <v>62</v>
      </c>
      <c r="D15">
        <v>20250701</v>
      </c>
      <c r="F15" t="s">
        <v>708</v>
      </c>
      <c r="H15" t="s">
        <v>581</v>
      </c>
      <c r="K15">
        <v>1.306E-2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t="s">
        <v>591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15000</v>
      </c>
      <c r="AL15">
        <v>0</v>
      </c>
      <c r="AM15">
        <v>0</v>
      </c>
      <c r="AN15">
        <v>12</v>
      </c>
      <c r="AO15">
        <v>7</v>
      </c>
      <c r="AP15" t="s">
        <v>709</v>
      </c>
      <c r="AQ15" t="s">
        <v>710</v>
      </c>
      <c r="AR15" t="s">
        <v>711</v>
      </c>
      <c r="AS15" t="s">
        <v>709</v>
      </c>
      <c r="AT15" t="s">
        <v>659</v>
      </c>
      <c r="AU15" t="s">
        <v>653</v>
      </c>
      <c r="AV15" t="s">
        <v>654</v>
      </c>
      <c r="AW15" t="s">
        <v>664</v>
      </c>
      <c r="AX15" t="s">
        <v>152</v>
      </c>
      <c r="AY15" t="s">
        <v>655</v>
      </c>
      <c r="AZ15" t="s">
        <v>656</v>
      </c>
      <c r="CH15" t="s">
        <v>581</v>
      </c>
      <c r="CI15" t="s">
        <v>61</v>
      </c>
      <c r="CJ15">
        <v>0</v>
      </c>
    </row>
    <row r="16" spans="1:89" s="225" customFormat="1">
      <c r="A16" t="s">
        <v>579</v>
      </c>
      <c r="B16" t="s">
        <v>184</v>
      </c>
      <c r="C16" t="s">
        <v>64</v>
      </c>
      <c r="D16">
        <v>20250701</v>
      </c>
      <c r="E16"/>
      <c r="F16" t="s">
        <v>712</v>
      </c>
      <c r="G16"/>
      <c r="H16" t="s">
        <v>581</v>
      </c>
      <c r="I16"/>
      <c r="J16"/>
      <c r="K16">
        <v>6.5300000000000002E-3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t="s">
        <v>591</v>
      </c>
      <c r="X16"/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15000</v>
      </c>
      <c r="AL16">
        <v>0</v>
      </c>
      <c r="AM16">
        <v>0</v>
      </c>
      <c r="AN16">
        <v>12</v>
      </c>
      <c r="AO16">
        <v>7</v>
      </c>
      <c r="AP16" t="s">
        <v>709</v>
      </c>
      <c r="AQ16" t="s">
        <v>713</v>
      </c>
      <c r="AR16" t="s">
        <v>711</v>
      </c>
      <c r="AS16" t="s">
        <v>709</v>
      </c>
      <c r="AT16" t="s">
        <v>659</v>
      </c>
      <c r="AU16" t="s">
        <v>653</v>
      </c>
      <c r="AV16" t="s">
        <v>655</v>
      </c>
      <c r="AW16" t="s">
        <v>693</v>
      </c>
      <c r="AX16" t="s">
        <v>656</v>
      </c>
      <c r="AY16" t="s">
        <v>654</v>
      </c>
      <c r="AZ16" t="s">
        <v>152</v>
      </c>
      <c r="BA16" t="s">
        <v>1193</v>
      </c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 t="s">
        <v>581</v>
      </c>
      <c r="CI16" t="s">
        <v>63</v>
      </c>
      <c r="CJ16">
        <v>0</v>
      </c>
      <c r="CK16"/>
    </row>
    <row r="17" spans="1:89" s="225" customFormat="1">
      <c r="A17" t="s">
        <v>579</v>
      </c>
      <c r="B17" t="s">
        <v>184</v>
      </c>
      <c r="C17" t="s">
        <v>714</v>
      </c>
      <c r="D17">
        <v>20250701</v>
      </c>
      <c r="E17"/>
      <c r="F17" t="s">
        <v>715</v>
      </c>
      <c r="G17"/>
      <c r="H17" t="s">
        <v>581</v>
      </c>
      <c r="I17"/>
      <c r="J17"/>
      <c r="K17">
        <v>2.613E-2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 t="s">
        <v>591</v>
      </c>
      <c r="X17"/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12</v>
      </c>
      <c r="AO17">
        <v>7</v>
      </c>
      <c r="AP17" t="s">
        <v>692</v>
      </c>
      <c r="AQ17" t="s">
        <v>692</v>
      </c>
      <c r="AR17" t="s">
        <v>692</v>
      </c>
      <c r="AS17" t="s">
        <v>692</v>
      </c>
      <c r="AT17" t="s">
        <v>654</v>
      </c>
      <c r="AU17" t="s">
        <v>656</v>
      </c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 t="s">
        <v>581</v>
      </c>
      <c r="CI17" t="s">
        <v>53</v>
      </c>
      <c r="CJ17">
        <v>0</v>
      </c>
      <c r="CK17"/>
    </row>
    <row r="18" spans="1:89" s="225" customFormat="1">
      <c r="A18" t="s">
        <v>579</v>
      </c>
      <c r="B18" t="s">
        <v>184</v>
      </c>
      <c r="C18" t="s">
        <v>108</v>
      </c>
      <c r="D18">
        <v>20250701</v>
      </c>
      <c r="E18"/>
      <c r="F18" t="s">
        <v>716</v>
      </c>
      <c r="G18"/>
      <c r="H18" t="s">
        <v>581</v>
      </c>
      <c r="I18"/>
      <c r="J18"/>
      <c r="K18">
        <v>1.306E-2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t="s">
        <v>591</v>
      </c>
      <c r="X18"/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15000</v>
      </c>
      <c r="AL18">
        <v>0</v>
      </c>
      <c r="AM18">
        <v>0</v>
      </c>
      <c r="AN18">
        <v>12</v>
      </c>
      <c r="AO18">
        <v>7</v>
      </c>
      <c r="AP18" t="s">
        <v>709</v>
      </c>
      <c r="AQ18" t="s">
        <v>710</v>
      </c>
      <c r="AR18" t="s">
        <v>711</v>
      </c>
      <c r="AS18" t="s">
        <v>709</v>
      </c>
      <c r="AT18" t="s">
        <v>717</v>
      </c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 t="s">
        <v>581</v>
      </c>
      <c r="CI18" t="s">
        <v>718</v>
      </c>
      <c r="CJ18">
        <v>0</v>
      </c>
      <c r="CK18"/>
    </row>
    <row r="19" spans="1:89" s="225" customFormat="1">
      <c r="A19" t="s">
        <v>579</v>
      </c>
      <c r="B19" t="s">
        <v>184</v>
      </c>
      <c r="C19" t="s">
        <v>66</v>
      </c>
      <c r="D19">
        <v>20250701</v>
      </c>
      <c r="E19"/>
      <c r="F19" t="s">
        <v>719</v>
      </c>
      <c r="G19"/>
      <c r="H19" t="s">
        <v>581</v>
      </c>
      <c r="I19"/>
      <c r="J19"/>
      <c r="K19">
        <v>3.2599999999999999E-3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t="s">
        <v>591</v>
      </c>
      <c r="X19"/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12</v>
      </c>
      <c r="AO19">
        <v>7</v>
      </c>
      <c r="AP19" t="s">
        <v>662</v>
      </c>
      <c r="AQ19" t="s">
        <v>663</v>
      </c>
      <c r="AR19" t="s">
        <v>662</v>
      </c>
      <c r="AS19" t="s">
        <v>662</v>
      </c>
      <c r="AT19" t="s">
        <v>659</v>
      </c>
      <c r="AU19" t="s">
        <v>720</v>
      </c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 t="s">
        <v>581</v>
      </c>
      <c r="CI19" t="s">
        <v>65</v>
      </c>
      <c r="CJ19">
        <v>0</v>
      </c>
      <c r="CK19"/>
    </row>
    <row r="20" spans="1:89" s="225" customFormat="1">
      <c r="A20" t="s">
        <v>579</v>
      </c>
      <c r="B20" t="s">
        <v>184</v>
      </c>
      <c r="C20" t="s">
        <v>68</v>
      </c>
      <c r="D20">
        <v>20250701</v>
      </c>
      <c r="E20"/>
      <c r="F20" t="s">
        <v>721</v>
      </c>
      <c r="G20"/>
      <c r="H20" t="s">
        <v>581</v>
      </c>
      <c r="I20"/>
      <c r="J20"/>
      <c r="K20">
        <v>2.613E-2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t="s">
        <v>591</v>
      </c>
      <c r="X20"/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12</v>
      </c>
      <c r="AO20">
        <v>7</v>
      </c>
      <c r="AP20" t="s">
        <v>662</v>
      </c>
      <c r="AQ20" t="s">
        <v>685</v>
      </c>
      <c r="AR20" t="s">
        <v>662</v>
      </c>
      <c r="AS20" t="s">
        <v>662</v>
      </c>
      <c r="AT20" t="s">
        <v>722</v>
      </c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 t="s">
        <v>581</v>
      </c>
      <c r="CI20" t="s">
        <v>67</v>
      </c>
      <c r="CJ20">
        <v>0</v>
      </c>
      <c r="CK20"/>
    </row>
    <row r="21" spans="1:89" s="225" customFormat="1">
      <c r="A21" t="s">
        <v>579</v>
      </c>
      <c r="B21" t="s">
        <v>184</v>
      </c>
      <c r="C21" t="s">
        <v>723</v>
      </c>
      <c r="D21">
        <v>20250701</v>
      </c>
      <c r="E21"/>
      <c r="F21" t="s">
        <v>724</v>
      </c>
      <c r="G21"/>
      <c r="H21" t="s">
        <v>581</v>
      </c>
      <c r="I21"/>
      <c r="J21"/>
      <c r="K21">
        <v>2.613E-2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t="s">
        <v>591</v>
      </c>
      <c r="X21"/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12</v>
      </c>
      <c r="AO21">
        <v>7</v>
      </c>
      <c r="AP21" t="s">
        <v>662</v>
      </c>
      <c r="AQ21" t="s">
        <v>689</v>
      </c>
      <c r="AR21" t="s">
        <v>662</v>
      </c>
      <c r="AS21" t="s">
        <v>662</v>
      </c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 t="s">
        <v>581</v>
      </c>
      <c r="CI21" t="s">
        <v>725</v>
      </c>
      <c r="CJ21">
        <v>0</v>
      </c>
      <c r="CK21"/>
    </row>
    <row r="22" spans="1:89" s="225" customFormat="1">
      <c r="A22" t="s">
        <v>579</v>
      </c>
      <c r="B22" t="s">
        <v>184</v>
      </c>
      <c r="C22" t="s">
        <v>58</v>
      </c>
      <c r="D22">
        <v>20250701</v>
      </c>
      <c r="E22"/>
      <c r="F22" t="s">
        <v>726</v>
      </c>
      <c r="G22"/>
      <c r="H22" t="s">
        <v>581</v>
      </c>
      <c r="I22"/>
      <c r="J22"/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t="s">
        <v>591</v>
      </c>
      <c r="X22"/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12</v>
      </c>
      <c r="AO22">
        <v>7</v>
      </c>
      <c r="AP22" t="s">
        <v>658</v>
      </c>
      <c r="AQ22" t="s">
        <v>658</v>
      </c>
      <c r="AR22" t="s">
        <v>658</v>
      </c>
      <c r="AS22" t="s">
        <v>658</v>
      </c>
      <c r="AT22" t="s">
        <v>152</v>
      </c>
      <c r="AU22" t="s">
        <v>156</v>
      </c>
      <c r="AV22" t="s">
        <v>727</v>
      </c>
      <c r="AW22" t="s">
        <v>728</v>
      </c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 t="s">
        <v>581</v>
      </c>
      <c r="CI22" t="s">
        <v>704</v>
      </c>
      <c r="CJ22">
        <v>0</v>
      </c>
      <c r="CK22"/>
    </row>
    <row r="23" spans="1:89">
      <c r="H23"/>
    </row>
  </sheetData>
  <autoFilter ref="A1:CI21" xr:uid="{00000000-0009-0000-0000-00000F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9194-D8DD-4C9F-90F7-43677D6373CB}">
  <dimension ref="A1"/>
  <sheetViews>
    <sheetView workbookViewId="0">
      <selection activeCell="J1" sqref="J1:K1"/>
    </sheetView>
  </sheetViews>
  <sheetFormatPr defaultRowHeight="14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12"/>
  <sheetViews>
    <sheetView zoomScale="120" zoomScaleNormal="120" workbookViewId="0">
      <pane ySplit="1" topLeftCell="A22" activePane="bottomLeft" state="frozen"/>
      <selection activeCell="J1" sqref="J1:K1"/>
      <selection pane="bottomLeft" activeCell="J1" sqref="J1:K1"/>
    </sheetView>
  </sheetViews>
  <sheetFormatPr defaultRowHeight="14.25"/>
  <cols>
    <col min="1" max="1" width="12.06640625" bestFit="1" customWidth="1"/>
    <col min="2" max="2" width="7.9296875" bestFit="1" customWidth="1"/>
    <col min="3" max="3" width="50.33203125" bestFit="1" customWidth="1"/>
    <col min="4" max="4" width="10.9296875" style="297" bestFit="1" customWidth="1"/>
    <col min="5" max="5" width="14.73046875" style="297" bestFit="1" customWidth="1"/>
    <col min="6" max="6" width="12.53125" style="306" bestFit="1" customWidth="1"/>
    <col min="7" max="7" width="10.59765625" bestFit="1" customWidth="1"/>
    <col min="8" max="8" width="17.06640625" bestFit="1" customWidth="1"/>
    <col min="9" max="9" width="12.19921875" bestFit="1" customWidth="1"/>
  </cols>
  <sheetData>
    <row r="1" spans="1:9" s="361" customFormat="1">
      <c r="A1" s="361" t="s">
        <v>0</v>
      </c>
      <c r="B1" s="361" t="s">
        <v>1</v>
      </c>
      <c r="C1" s="361" t="s">
        <v>789</v>
      </c>
      <c r="D1" s="302" t="s">
        <v>74</v>
      </c>
      <c r="E1" s="302" t="s">
        <v>75</v>
      </c>
      <c r="F1" s="305" t="s">
        <v>76</v>
      </c>
      <c r="H1" s="305" t="s">
        <v>1196</v>
      </c>
      <c r="I1" s="305" t="s">
        <v>1197</v>
      </c>
    </row>
    <row r="2" spans="1:9">
      <c r="A2" t="s">
        <v>2</v>
      </c>
      <c r="B2" s="351" t="s">
        <v>3</v>
      </c>
      <c r="C2" s="351" t="s">
        <v>580</v>
      </c>
      <c r="D2" s="352">
        <f>'2025-2026 Tariff'!M234</f>
        <v>707.71680000000003</v>
      </c>
      <c r="E2" s="352">
        <f>VLOOKUP(B2,BE!C:X,22,FALSE)</f>
        <v>707.71680000000003</v>
      </c>
      <c r="F2" s="352">
        <f>D2-E2</f>
        <v>0</v>
      </c>
      <c r="G2" s="351"/>
      <c r="H2" s="351">
        <f>VLOOKUP(B2,BE!C:I,2,FALSE)</f>
        <v>20250701</v>
      </c>
      <c r="I2" s="351" t="str">
        <f>VLOOKUP(B2,BE!C:I,7,FALSE)</f>
        <v>Y</v>
      </c>
    </row>
    <row r="3" spans="1:9">
      <c r="B3" s="351" t="s">
        <v>4</v>
      </c>
      <c r="C3" s="351" t="s">
        <v>584</v>
      </c>
      <c r="D3" s="352">
        <f>'2025-2026 Tariff'!M238</f>
        <v>7215.6</v>
      </c>
      <c r="E3" s="352">
        <f>VLOOKUP(B3,BE!C:X,22,FALSE)</f>
        <v>7215.6</v>
      </c>
      <c r="F3" s="352">
        <f t="shared" ref="F3:F72" si="0">D3-E3</f>
        <v>0</v>
      </c>
      <c r="G3" s="351"/>
      <c r="H3" s="351">
        <f>VLOOKUP(B3,BE!C:I,2,FALSE)</f>
        <v>20250701</v>
      </c>
      <c r="I3" s="351" t="str">
        <f>VLOOKUP(B3,BE!C:I,7,FALSE)</f>
        <v>Y</v>
      </c>
    </row>
    <row r="4" spans="1:9">
      <c r="B4" s="351" t="s">
        <v>5</v>
      </c>
      <c r="C4" s="351" t="s">
        <v>585</v>
      </c>
      <c r="D4" s="352">
        <f>'2025-2026 Tariff'!M226</f>
        <v>275.22880000000004</v>
      </c>
      <c r="E4" s="352">
        <f>VLOOKUP(B4,BE!C:X,22,FALSE)</f>
        <v>275.22879999999998</v>
      </c>
      <c r="F4" s="352">
        <f t="shared" si="0"/>
        <v>0</v>
      </c>
      <c r="G4" s="351"/>
      <c r="H4" s="351">
        <f>VLOOKUP(B4,BE!C:I,2,FALSE)</f>
        <v>20250701</v>
      </c>
      <c r="I4" s="351" t="str">
        <f>VLOOKUP(B4,BE!C:I,7,FALSE)</f>
        <v>Y</v>
      </c>
    </row>
    <row r="5" spans="1:9">
      <c r="A5" t="s">
        <v>6</v>
      </c>
    </row>
    <row r="7" spans="1:9">
      <c r="A7" s="362" t="s">
        <v>7</v>
      </c>
      <c r="B7" s="357" t="s">
        <v>8</v>
      </c>
      <c r="C7" s="357" t="s">
        <v>586</v>
      </c>
      <c r="D7" s="358">
        <f>'2025-2026 Tariff'!M217</f>
        <v>144.20289310769778</v>
      </c>
      <c r="E7" s="358">
        <f>VLOOKUP(B7,BR!C:Q,15,FALSE)</f>
        <v>144.19999999999999</v>
      </c>
      <c r="F7" s="358">
        <f t="shared" si="0"/>
        <v>2.8931076977869452E-3</v>
      </c>
      <c r="G7" s="351"/>
      <c r="H7" s="351">
        <f>VLOOKUP(B7,BR!C:H,2,FALSE)</f>
        <v>20250701</v>
      </c>
      <c r="I7" s="351" t="str">
        <f>VLOOKUP(B7,BR!C:I,7,FALSE)</f>
        <v>Y</v>
      </c>
    </row>
    <row r="8" spans="1:9">
      <c r="B8" s="351" t="s">
        <v>9</v>
      </c>
      <c r="C8" s="351" t="s">
        <v>589</v>
      </c>
      <c r="D8" s="353">
        <f>'2025-2026 Tariff'!M220</f>
        <v>288.40578621539555</v>
      </c>
      <c r="E8" s="353">
        <f>VLOOKUP(B8,BR!C:Q,15,FALSE)</f>
        <v>288.41000000000003</v>
      </c>
      <c r="F8" s="353">
        <f t="shared" si="0"/>
        <v>-4.2137846044738581E-3</v>
      </c>
      <c r="G8" s="351"/>
      <c r="H8" s="351">
        <f>VLOOKUP(B8,BR!C:H,2,FALSE)</f>
        <v>20250701</v>
      </c>
      <c r="I8" s="351" t="str">
        <f>VLOOKUP(B8,BR!C:I,7,FALSE)</f>
        <v>Y</v>
      </c>
    </row>
    <row r="9" spans="1:9">
      <c r="A9" s="362"/>
      <c r="B9" s="357" t="s">
        <v>10</v>
      </c>
      <c r="C9" s="357" t="s">
        <v>590</v>
      </c>
      <c r="D9" s="358">
        <f>D7</f>
        <v>144.20289310769778</v>
      </c>
      <c r="E9" s="358">
        <f>VLOOKUP(B9,BR!C:Q,15,FALSE)</f>
        <v>144.19999999999999</v>
      </c>
      <c r="F9" s="358">
        <f t="shared" si="0"/>
        <v>2.8931076977869452E-3</v>
      </c>
      <c r="G9" s="351"/>
      <c r="H9" s="351">
        <f>VLOOKUP(B9,BR!C:H,2,FALSE)</f>
        <v>20250701</v>
      </c>
      <c r="I9" s="351" t="str">
        <f>VLOOKUP(B9,BR!C:I,7,FALSE)</f>
        <v>Y</v>
      </c>
    </row>
    <row r="10" spans="1:9">
      <c r="B10" s="351" t="s">
        <v>11</v>
      </c>
      <c r="C10" s="351" t="s">
        <v>592</v>
      </c>
      <c r="D10" s="353">
        <f>'2025-2026 Tariff'!M214</f>
        <v>117.98418526993454</v>
      </c>
      <c r="E10" s="353">
        <f>VLOOKUP(B10,BR!C:Q,15,FALSE)</f>
        <v>117.98</v>
      </c>
      <c r="F10" s="353">
        <f t="shared" si="0"/>
        <v>4.1852699345383826E-3</v>
      </c>
      <c r="G10" s="351"/>
      <c r="H10" s="351">
        <f>VLOOKUP(B10,BR!C:H,2,FALSE)</f>
        <v>20250701</v>
      </c>
      <c r="I10" s="351" t="str">
        <f>VLOOKUP(B10,BR!C:I,7,FALSE)</f>
        <v>Y</v>
      </c>
    </row>
    <row r="11" spans="1:9">
      <c r="A11" t="s">
        <v>12</v>
      </c>
      <c r="F11" s="297"/>
    </row>
    <row r="12" spans="1:9">
      <c r="F12" s="297"/>
    </row>
    <row r="13" spans="1:9">
      <c r="A13" t="s">
        <v>13</v>
      </c>
      <c r="B13" s="351" t="s">
        <v>14</v>
      </c>
      <c r="C13" s="351" t="s">
        <v>594</v>
      </c>
      <c r="D13" s="353">
        <f>'2025-2026 Tariff'!M393</f>
        <v>0</v>
      </c>
      <c r="E13" s="353">
        <f>VLOOKUP(B13,BS!C:V,20,FALSE)</f>
        <v>196.64</v>
      </c>
      <c r="F13" s="353">
        <f t="shared" si="0"/>
        <v>-196.64</v>
      </c>
      <c r="G13" s="351"/>
      <c r="H13" s="351">
        <f>VLOOKUP(B13,BS!C:I,2,FALSE)</f>
        <v>20250701</v>
      </c>
      <c r="I13" s="351" t="str">
        <f>VLOOKUP(B13,BS!C:I,7,FALSE)</f>
        <v>Y</v>
      </c>
    </row>
    <row r="14" spans="1:9">
      <c r="B14" s="351" t="s">
        <v>15</v>
      </c>
      <c r="C14" s="351" t="s">
        <v>597</v>
      </c>
      <c r="D14" s="353">
        <f>0</f>
        <v>0</v>
      </c>
      <c r="E14" s="353">
        <f>VLOOKUP(B14,BS!C:V,20,FALSE)</f>
        <v>0</v>
      </c>
      <c r="F14" s="353">
        <f t="shared" si="0"/>
        <v>0</v>
      </c>
      <c r="G14" s="351"/>
      <c r="H14" s="351">
        <f>VLOOKUP(B14,BS!C:I,2,FALSE)</f>
        <v>20250701</v>
      </c>
      <c r="I14" s="351" t="str">
        <f>VLOOKUP(B14,BS!C:I,7,FALSE)</f>
        <v>Y</v>
      </c>
    </row>
    <row r="15" spans="1:9">
      <c r="B15" s="351" t="s">
        <v>16</v>
      </c>
      <c r="C15" s="351" t="s">
        <v>598</v>
      </c>
      <c r="D15" s="353">
        <f>'2025-2026 Tariff'!M393</f>
        <v>0</v>
      </c>
      <c r="E15" s="353">
        <f>VLOOKUP(B15,BS!C:V,20,FALSE)</f>
        <v>196.64</v>
      </c>
      <c r="F15" s="353">
        <f t="shared" si="0"/>
        <v>-196.64</v>
      </c>
      <c r="G15" s="351"/>
      <c r="H15" s="351">
        <f>VLOOKUP(B15,BS!C:I,2,FALSE)</f>
        <v>20250701</v>
      </c>
      <c r="I15" s="351" t="str">
        <f>VLOOKUP(B15,BS!C:I,7,FALSE)</f>
        <v>Y</v>
      </c>
    </row>
    <row r="16" spans="1:9">
      <c r="B16" s="351" t="s">
        <v>17</v>
      </c>
      <c r="C16" s="351" t="s">
        <v>600</v>
      </c>
      <c r="D16" s="353">
        <v>0</v>
      </c>
      <c r="E16" s="353">
        <f>VLOOKUP(B16,BS!C:V,20,FALSE)</f>
        <v>0</v>
      </c>
      <c r="F16" s="353">
        <f t="shared" si="0"/>
        <v>0</v>
      </c>
      <c r="G16" s="351"/>
      <c r="H16" s="351">
        <f>VLOOKUP(B16,BS!C:I,2,FALSE)</f>
        <v>20250701</v>
      </c>
      <c r="I16" s="351" t="str">
        <f>VLOOKUP(B16,BS!C:I,7,FALSE)</f>
        <v>Y</v>
      </c>
    </row>
    <row r="17" spans="1:9">
      <c r="A17" t="s">
        <v>18</v>
      </c>
      <c r="F17" s="297"/>
    </row>
    <row r="18" spans="1:9">
      <c r="F18" s="297"/>
    </row>
    <row r="19" spans="1:9">
      <c r="A19" t="s">
        <v>19</v>
      </c>
      <c r="B19" s="351" t="s">
        <v>20</v>
      </c>
      <c r="C19" s="351" t="s">
        <v>605</v>
      </c>
      <c r="D19" s="353">
        <f>'2025-2026 Tariff'!M327</f>
        <v>262.18707837763236</v>
      </c>
      <c r="E19" s="353">
        <f>SUMIFS(BW!S:S,BW!C:C,'Service Tariffs'!B19)</f>
        <v>262.19</v>
      </c>
      <c r="F19" s="353">
        <f t="shared" si="0"/>
        <v>-2.9216223676371555E-3</v>
      </c>
      <c r="G19" s="351"/>
      <c r="H19" s="351">
        <f>VLOOKUP(B19,BW!C:I,2,FALSE)</f>
        <v>20250701</v>
      </c>
      <c r="I19" s="351" t="str">
        <f>VLOOKUP(B19,BW!C:I,7,FALSE)</f>
        <v>Y</v>
      </c>
    </row>
    <row r="20" spans="1:9">
      <c r="B20" s="351" t="s">
        <v>21</v>
      </c>
      <c r="C20" s="351" t="s">
        <v>606</v>
      </c>
      <c r="D20" s="353">
        <f>'2025-2026 Tariff'!M319</f>
        <v>52.437415675526459</v>
      </c>
      <c r="E20" s="353">
        <f>SUMIFS(BW!S:S,BW!C:C,'Service Tariffs'!B20)</f>
        <v>52.44</v>
      </c>
      <c r="F20" s="353">
        <f t="shared" si="0"/>
        <v>-2.5843244735384019E-3</v>
      </c>
      <c r="G20" s="351"/>
      <c r="H20" s="351">
        <f>VLOOKUP(B20,BW!C:I,2,FALSE)</f>
        <v>20250701</v>
      </c>
      <c r="I20" s="351" t="str">
        <f>VLOOKUP(B20,BW!C:I,7,FALSE)</f>
        <v>Y</v>
      </c>
    </row>
    <row r="21" spans="1:9">
      <c r="B21" s="351" t="str">
        <f>BW!C2</f>
        <v>BWA001</v>
      </c>
      <c r="C21" s="351" t="s">
        <v>602</v>
      </c>
      <c r="D21" s="353">
        <f>'2025-2026 Tariff'!M336</f>
        <v>104.87483135105292</v>
      </c>
      <c r="E21" s="353">
        <f>SUMIFS(BW!S:S,BW!C:C,'Service Tariffs'!B21)</f>
        <v>104.87</v>
      </c>
      <c r="F21" s="353">
        <f t="shared" si="0"/>
        <v>4.8313510529141013E-3</v>
      </c>
      <c r="G21" s="351"/>
      <c r="H21" s="351">
        <f>VLOOKUP(B21,BW!C:I,2,FALSE)</f>
        <v>20250701</v>
      </c>
      <c r="I21" s="351" t="str">
        <f>VLOOKUP(B21,BW!C:I,7,FALSE)</f>
        <v>Y</v>
      </c>
    </row>
    <row r="22" spans="1:9">
      <c r="A22" t="s">
        <v>22</v>
      </c>
    </row>
    <row r="24" spans="1:9">
      <c r="A24" t="s">
        <v>77</v>
      </c>
      <c r="B24" s="351" t="s">
        <v>23</v>
      </c>
      <c r="C24" s="351" t="s">
        <v>78</v>
      </c>
      <c r="D24" s="352">
        <f>'2025-2026 Tariff'!M235</f>
        <v>2.8896000000000002</v>
      </c>
      <c r="E24" s="352">
        <f>VLOOKUP(B24,EL!C:AY,49,FALSE)</f>
        <v>2.8896000000000002</v>
      </c>
      <c r="F24" s="352">
        <f t="shared" si="0"/>
        <v>0</v>
      </c>
      <c r="G24" s="351"/>
      <c r="H24" s="351">
        <f>VLOOKUP(B24,EL!C:I,2,FALSE)</f>
        <v>20250701</v>
      </c>
      <c r="I24" s="351" t="str">
        <f>VLOOKUP(B24,EL!C:I,7,FALSE)</f>
        <v>Y</v>
      </c>
    </row>
    <row r="25" spans="1:9">
      <c r="A25" t="s">
        <v>77</v>
      </c>
      <c r="B25" s="351" t="s">
        <v>24</v>
      </c>
      <c r="C25" s="351" t="s">
        <v>78</v>
      </c>
      <c r="D25" s="352">
        <f>D24</f>
        <v>2.8896000000000002</v>
      </c>
      <c r="E25" s="352">
        <f>VLOOKUP(B25,EL!C:AY,49,FALSE)</f>
        <v>2.8896000000000002</v>
      </c>
      <c r="F25" s="352">
        <f t="shared" si="0"/>
        <v>0</v>
      </c>
      <c r="G25" s="351"/>
      <c r="H25" s="351">
        <f>VLOOKUP(B25,EL!C:I,2,FALSE)</f>
        <v>20250701</v>
      </c>
      <c r="I25" s="351" t="str">
        <f>VLOOKUP(B25,EL!C:I,7,FALSE)</f>
        <v>Y</v>
      </c>
    </row>
    <row r="26" spans="1:9">
      <c r="A26" t="s">
        <v>79</v>
      </c>
      <c r="B26" s="351" t="s">
        <v>25</v>
      </c>
      <c r="C26" s="351" t="s">
        <v>78</v>
      </c>
      <c r="D26" s="352">
        <f>'2025-2026 Tariff'!M240</f>
        <v>382.21120000000002</v>
      </c>
      <c r="E26" s="352">
        <f>VLOOKUP(B26,EL!C:BA,51,FALSE)</f>
        <v>382.21120000000002</v>
      </c>
      <c r="F26" s="352">
        <f t="shared" si="0"/>
        <v>0</v>
      </c>
      <c r="G26" s="351"/>
      <c r="H26" s="351">
        <f>VLOOKUP(B26,EL!C:I,2,FALSE)</f>
        <v>20250701</v>
      </c>
      <c r="I26" s="351" t="str">
        <f>VLOOKUP(B26,EL!C:I,7,FALSE)</f>
        <v>Y</v>
      </c>
    </row>
    <row r="27" spans="1:9">
      <c r="A27" t="s">
        <v>80</v>
      </c>
      <c r="B27" s="351" t="s">
        <v>26</v>
      </c>
      <c r="C27" s="351" t="s">
        <v>78</v>
      </c>
      <c r="D27" s="352">
        <f>'2025-2026 Tariff'!M239</f>
        <v>2.0170080000000001</v>
      </c>
      <c r="E27" s="352">
        <f>VLOOKUP(B27,EL!C:AY,49,FALSE)</f>
        <v>2.0169999999999999</v>
      </c>
      <c r="F27" s="352">
        <f t="shared" si="0"/>
        <v>8.0000000002300453E-6</v>
      </c>
      <c r="G27" s="351"/>
      <c r="H27" s="351">
        <f>VLOOKUP(B27,EL!C:I,2,FALSE)</f>
        <v>20250701</v>
      </c>
      <c r="I27" s="351" t="str">
        <f>VLOOKUP(B27,EL!C:I,7,FALSE)</f>
        <v>Y</v>
      </c>
    </row>
    <row r="28" spans="1:9">
      <c r="A28" t="s">
        <v>79</v>
      </c>
      <c r="B28" s="351" t="s">
        <v>27</v>
      </c>
      <c r="C28" s="351" t="s">
        <v>78</v>
      </c>
      <c r="D28" s="352">
        <f>'2025-2026 Tariff'!M240</f>
        <v>382.21120000000002</v>
      </c>
      <c r="E28" s="352">
        <f>VLOOKUP(B28,EL!C:BA,51,FALSE)</f>
        <v>382.21120000000002</v>
      </c>
      <c r="F28" s="352">
        <f t="shared" si="0"/>
        <v>0</v>
      </c>
      <c r="G28" s="351"/>
      <c r="H28" s="351">
        <f>VLOOKUP(B28,EL!C:I,2,FALSE)</f>
        <v>20250701</v>
      </c>
      <c r="I28" s="351" t="str">
        <f>VLOOKUP(B28,EL!C:I,7,FALSE)</f>
        <v>Y</v>
      </c>
    </row>
    <row r="29" spans="1:9">
      <c r="B29" s="225" t="s">
        <v>28</v>
      </c>
      <c r="C29" s="225" t="s">
        <v>78</v>
      </c>
      <c r="D29" s="307">
        <f>'2025-2026 Tariff'!M255</f>
        <v>2.8896000000000002</v>
      </c>
      <c r="E29" s="363">
        <f>VLOOKUP(B29,EL!C:AY,49,FALSE)</f>
        <v>2.88896</v>
      </c>
      <c r="F29" s="307">
        <f t="shared" si="0"/>
        <v>6.4000000000019597E-4</v>
      </c>
      <c r="G29" s="225"/>
      <c r="H29" s="225">
        <f>VLOOKUP(B29,EL!C:I,2,FALSE)</f>
        <v>20250701</v>
      </c>
      <c r="I29" s="225" t="str">
        <f>VLOOKUP(B29,EL!C:I,7,FALSE)</f>
        <v>Y</v>
      </c>
    </row>
    <row r="30" spans="1:9">
      <c r="B30" s="351" t="s">
        <v>29</v>
      </c>
      <c r="C30" s="351" t="s">
        <v>78</v>
      </c>
      <c r="D30" s="352">
        <f>'2025-2026 Tariff'!M228</f>
        <v>1.9264000000000001</v>
      </c>
      <c r="E30" s="352">
        <f>VLOOKUP(B30,EL!C:AY,49,FALSE)</f>
        <v>1.9263999999999999</v>
      </c>
      <c r="F30" s="352">
        <f t="shared" si="0"/>
        <v>0</v>
      </c>
      <c r="G30" s="351"/>
      <c r="H30" s="351">
        <f>VLOOKUP(B30,EL!C:I,2,FALSE)</f>
        <v>20250701</v>
      </c>
      <c r="I30" s="351" t="str">
        <f>VLOOKUP(B30,EL!C:I,7,FALSE)</f>
        <v>Y</v>
      </c>
    </row>
    <row r="31" spans="1:9">
      <c r="B31" s="351" t="s">
        <v>81</v>
      </c>
      <c r="C31" s="351" t="s">
        <v>78</v>
      </c>
      <c r="D31" s="352">
        <f>D30</f>
        <v>1.9264000000000001</v>
      </c>
      <c r="E31" s="352">
        <f>VLOOKUP(B31,EL!C:BC,53,FALSE)</f>
        <v>1.9263999999999999</v>
      </c>
      <c r="F31" s="352">
        <f t="shared" si="0"/>
        <v>0</v>
      </c>
      <c r="G31" s="351"/>
      <c r="H31" s="351">
        <f>VLOOKUP(B31,EL!C:I,2,FALSE)</f>
        <v>20250701</v>
      </c>
      <c r="I31" s="351" t="str">
        <f>VLOOKUP(B31,EL!C:I,7,FALSE)</f>
        <v>Y</v>
      </c>
    </row>
    <row r="32" spans="1:9">
      <c r="B32" s="351" t="s">
        <v>629</v>
      </c>
      <c r="C32" s="351" t="s">
        <v>78</v>
      </c>
      <c r="D32" s="352">
        <f>D31</f>
        <v>1.9264000000000001</v>
      </c>
      <c r="E32" s="352">
        <f>VLOOKUP(B32,EL!C:BC,53,FALSE)</f>
        <v>1.9263999999999999</v>
      </c>
      <c r="F32" s="352">
        <f t="shared" ref="F32:F33" si="1">D32-E32</f>
        <v>0</v>
      </c>
      <c r="G32" s="351"/>
      <c r="H32" s="351">
        <f>VLOOKUP(B32,EL!C:I,2,FALSE)</f>
        <v>20250701</v>
      </c>
      <c r="I32" s="351" t="str">
        <f>VLOOKUP(B32,EL!C:I,7,FALSE)</f>
        <v>Y</v>
      </c>
    </row>
    <row r="33" spans="1:9">
      <c r="B33" s="351" t="s">
        <v>632</v>
      </c>
      <c r="C33" s="351" t="s">
        <v>78</v>
      </c>
      <c r="D33" s="352">
        <f>D32</f>
        <v>1.9264000000000001</v>
      </c>
      <c r="E33" s="352">
        <f>VLOOKUP(B33,EL!C:AY,49,FALSE)</f>
        <v>1.9263999999999999</v>
      </c>
      <c r="F33" s="352">
        <f t="shared" si="1"/>
        <v>0</v>
      </c>
      <c r="G33" s="351"/>
      <c r="H33" s="351">
        <f>VLOOKUP(B33,EL!C:I,2,FALSE)</f>
        <v>20250701</v>
      </c>
      <c r="I33" s="351" t="str">
        <f>VLOOKUP(B33,EL!C:I,7,FALSE)</f>
        <v>Y</v>
      </c>
    </row>
    <row r="34" spans="1:9">
      <c r="B34" s="351" t="s">
        <v>29</v>
      </c>
      <c r="C34" s="351" t="s">
        <v>82</v>
      </c>
      <c r="D34" s="352">
        <f>'2025-2026 Tariff'!M229</f>
        <v>2.4767679999999999</v>
      </c>
      <c r="E34" s="352">
        <f>VLOOKUP(B34,EL!C:BF,56,FALSE)</f>
        <v>2.4767999999999999</v>
      </c>
      <c r="F34" s="352">
        <f t="shared" si="0"/>
        <v>-3.2000000000032003E-5</v>
      </c>
      <c r="G34" s="359"/>
      <c r="H34" s="351">
        <f>VLOOKUP(B34,EL!C:I,2,FALSE)</f>
        <v>20250701</v>
      </c>
      <c r="I34" s="351" t="str">
        <f>VLOOKUP(B34,EL!C:I,7,FALSE)</f>
        <v>Y</v>
      </c>
    </row>
    <row r="35" spans="1:9">
      <c r="B35" s="351" t="s">
        <v>81</v>
      </c>
      <c r="C35" s="351" t="s">
        <v>82</v>
      </c>
      <c r="D35" s="352">
        <f>D34</f>
        <v>2.4767679999999999</v>
      </c>
      <c r="E35" s="352">
        <f>VLOOKUP(B35,EL!C:BF,56,FALSE)</f>
        <v>2.4767999999999999</v>
      </c>
      <c r="F35" s="352">
        <f t="shared" si="0"/>
        <v>-3.2000000000032003E-5</v>
      </c>
      <c r="G35" s="359"/>
      <c r="H35" s="351">
        <f>VLOOKUP(B35,EL!C:I,2,FALSE)</f>
        <v>20250701</v>
      </c>
      <c r="I35" s="351" t="str">
        <f>VLOOKUP(B35,EL!C:I,7,FALSE)</f>
        <v>Y</v>
      </c>
    </row>
    <row r="36" spans="1:9">
      <c r="B36" s="351" t="s">
        <v>629</v>
      </c>
      <c r="C36" s="351" t="s">
        <v>82</v>
      </c>
      <c r="D36" s="352">
        <f>D35</f>
        <v>2.4767679999999999</v>
      </c>
      <c r="E36" s="352">
        <f>VLOOKUP(B36,EL!C:BF,56,FALSE)</f>
        <v>2.4767999999999999</v>
      </c>
      <c r="F36" s="352">
        <f t="shared" ref="F36:F37" si="2">D36-E36</f>
        <v>-3.2000000000032003E-5</v>
      </c>
      <c r="G36" s="359"/>
      <c r="H36" s="351">
        <f>VLOOKUP(B36,EL!C:I,2,FALSE)</f>
        <v>20250701</v>
      </c>
      <c r="I36" s="351" t="str">
        <f>VLOOKUP(B36,EL!C:I,7,FALSE)</f>
        <v>Y</v>
      </c>
    </row>
    <row r="37" spans="1:9">
      <c r="B37" s="351" t="s">
        <v>632</v>
      </c>
      <c r="C37" s="351" t="s">
        <v>82</v>
      </c>
      <c r="D37" s="352">
        <f>D36</f>
        <v>2.4767679999999999</v>
      </c>
      <c r="E37" s="352">
        <f>VLOOKUP(B37,EL!C:BF,56,FALSE)</f>
        <v>2.4767999999999999</v>
      </c>
      <c r="F37" s="352">
        <f t="shared" si="2"/>
        <v>-3.2000000000032003E-5</v>
      </c>
      <c r="G37" s="359"/>
      <c r="H37" s="351">
        <f>VLOOKUP(B37,EL!C:I,2,FALSE)</f>
        <v>20250701</v>
      </c>
      <c r="I37" s="351" t="str">
        <f>VLOOKUP(B37,EL!C:I,7,FALSE)</f>
        <v>Y</v>
      </c>
    </row>
    <row r="38" spans="1:9">
      <c r="B38" s="351" t="s">
        <v>29</v>
      </c>
      <c r="C38" s="351" t="s">
        <v>83</v>
      </c>
      <c r="D38" s="352">
        <f>'2025-2026 Tariff'!M230</f>
        <v>3.4856640000000003</v>
      </c>
      <c r="E38" s="352">
        <f>VLOOKUP(B38,EL!C:BM,63,FALSE)</f>
        <v>3.4857</v>
      </c>
      <c r="F38" s="352">
        <f t="shared" si="0"/>
        <v>-3.5999999999702936E-5</v>
      </c>
      <c r="G38" s="359"/>
      <c r="H38" s="351">
        <f>VLOOKUP(B38,EL!C:I,2,FALSE)</f>
        <v>20250701</v>
      </c>
      <c r="I38" s="351" t="str">
        <f>VLOOKUP(B38,EL!C:I,7,FALSE)</f>
        <v>Y</v>
      </c>
    </row>
    <row r="39" spans="1:9">
      <c r="B39" s="351" t="s">
        <v>81</v>
      </c>
      <c r="C39" s="351" t="s">
        <v>83</v>
      </c>
      <c r="D39" s="352">
        <f>D38</f>
        <v>3.4856640000000003</v>
      </c>
      <c r="E39" s="352">
        <f>VLOOKUP(B39,EL!C:BM,63,FALSE)</f>
        <v>3.4857</v>
      </c>
      <c r="F39" s="352">
        <f t="shared" si="0"/>
        <v>-3.5999999999702936E-5</v>
      </c>
      <c r="G39" s="359"/>
      <c r="H39" s="351">
        <f>VLOOKUP(B39,EL!C:I,2,FALSE)</f>
        <v>20250701</v>
      </c>
      <c r="I39" s="351" t="str">
        <f>VLOOKUP(B39,EL!C:I,7,FALSE)</f>
        <v>Y</v>
      </c>
    </row>
    <row r="40" spans="1:9">
      <c r="B40" s="351" t="s">
        <v>629</v>
      </c>
      <c r="C40" s="351" t="s">
        <v>83</v>
      </c>
      <c r="D40" s="352">
        <f>D39</f>
        <v>3.4856640000000003</v>
      </c>
      <c r="E40" s="352">
        <f>VLOOKUP(B40,EL!C:BM,63,FALSE)</f>
        <v>3.4857</v>
      </c>
      <c r="F40" s="352">
        <f t="shared" ref="F40:F41" si="3">D40-E40</f>
        <v>-3.5999999999702936E-5</v>
      </c>
      <c r="G40" s="359"/>
      <c r="H40" s="351">
        <f>VLOOKUP(B40,EL!C:I,2,FALSE)</f>
        <v>20250701</v>
      </c>
      <c r="I40" s="351" t="str">
        <f>VLOOKUP(B40,EL!C:I,7,FALSE)</f>
        <v>Y</v>
      </c>
    </row>
    <row r="41" spans="1:9">
      <c r="B41" s="351" t="s">
        <v>632</v>
      </c>
      <c r="C41" s="351" t="s">
        <v>83</v>
      </c>
      <c r="D41" s="352">
        <f>D40</f>
        <v>3.4856640000000003</v>
      </c>
      <c r="E41" s="352">
        <f>VLOOKUP(B41,EL!C:BM,63,FALSE)</f>
        <v>3.4857</v>
      </c>
      <c r="F41" s="352">
        <f t="shared" si="3"/>
        <v>-3.5999999999702936E-5</v>
      </c>
      <c r="G41" s="359"/>
      <c r="H41" s="351">
        <f>VLOOKUP(B41,EL!C:I,2,FALSE)</f>
        <v>20250701</v>
      </c>
      <c r="I41" s="351" t="str">
        <f>VLOOKUP(B41,EL!C:I,7,FALSE)</f>
        <v>Y</v>
      </c>
    </row>
    <row r="42" spans="1:9">
      <c r="B42" s="351" t="s">
        <v>29</v>
      </c>
      <c r="C42" s="351" t="s">
        <v>84</v>
      </c>
      <c r="D42" s="352">
        <f>'2025-2026 Tariff'!M231</f>
        <v>4.1049120000000006</v>
      </c>
      <c r="E42" s="352">
        <f>VLOOKUP(B42,EL!C:BT,70,FALSE)</f>
        <v>4.1048999999999998</v>
      </c>
      <c r="F42" s="352">
        <f t="shared" si="0"/>
        <v>1.2000000000789157E-5</v>
      </c>
      <c r="G42" s="359"/>
      <c r="H42" s="351">
        <f>VLOOKUP(B42,EL!C:I,2,FALSE)</f>
        <v>20250701</v>
      </c>
      <c r="I42" s="351" t="str">
        <f>VLOOKUP(B42,EL!C:I,7,FALSE)</f>
        <v>Y</v>
      </c>
    </row>
    <row r="43" spans="1:9">
      <c r="B43" s="351" t="s">
        <v>81</v>
      </c>
      <c r="C43" s="351" t="s">
        <v>84</v>
      </c>
      <c r="D43" s="352">
        <f>D42</f>
        <v>4.1049120000000006</v>
      </c>
      <c r="E43" s="352">
        <f>VLOOKUP(B43,EL!C:BT,70,FALSE)</f>
        <v>4.1048999999999998</v>
      </c>
      <c r="F43" s="352">
        <f t="shared" si="0"/>
        <v>1.2000000000789157E-5</v>
      </c>
      <c r="G43" s="359"/>
      <c r="H43" s="351">
        <f>VLOOKUP(B43,EL!C:I,2,FALSE)</f>
        <v>20250701</v>
      </c>
      <c r="I43" s="351" t="str">
        <f>VLOOKUP(B43,EL!C:I,7,FALSE)</f>
        <v>Y</v>
      </c>
    </row>
    <row r="44" spans="1:9">
      <c r="B44" s="351" t="s">
        <v>629</v>
      </c>
      <c r="C44" s="351" t="s">
        <v>84</v>
      </c>
      <c r="D44" s="352">
        <f>D43</f>
        <v>4.1049120000000006</v>
      </c>
      <c r="E44" s="352">
        <f>VLOOKUP(B44,EL!C:BT,70,FALSE)</f>
        <v>4.1048999999999998</v>
      </c>
      <c r="F44" s="352">
        <f t="shared" ref="F44:F46" si="4">D44-E44</f>
        <v>1.2000000000789157E-5</v>
      </c>
      <c r="G44" s="359"/>
      <c r="H44" s="351">
        <f>VLOOKUP(B44,EL!C:I,2,FALSE)</f>
        <v>20250701</v>
      </c>
      <c r="I44" s="351" t="str">
        <f>VLOOKUP(B44,EL!C:I,7,FALSE)</f>
        <v>Y</v>
      </c>
    </row>
    <row r="45" spans="1:9">
      <c r="B45" s="351" t="s">
        <v>632</v>
      </c>
      <c r="C45" s="351" t="s">
        <v>84</v>
      </c>
      <c r="D45" s="352">
        <f>D44</f>
        <v>4.1049120000000006</v>
      </c>
      <c r="E45" s="352">
        <f>VLOOKUP(B45,EL!C:BT,70,FALSE)</f>
        <v>4.1048999999999998</v>
      </c>
      <c r="F45" s="352">
        <f t="shared" si="4"/>
        <v>1.2000000000789157E-5</v>
      </c>
      <c r="G45" s="359"/>
      <c r="H45" s="351">
        <f>VLOOKUP(B45,EL!C:I,2,FALSE)</f>
        <v>20250701</v>
      </c>
      <c r="I45" s="351" t="str">
        <f>VLOOKUP(B45,EL!C:I,7,FALSE)</f>
        <v>Y</v>
      </c>
    </row>
    <row r="46" spans="1:9">
      <c r="B46" s="351" t="s">
        <v>626</v>
      </c>
      <c r="C46" s="351" t="s">
        <v>78</v>
      </c>
      <c r="D46" s="352">
        <f>D24</f>
        <v>2.8896000000000002</v>
      </c>
      <c r="E46" s="352">
        <f>VLOOKUP(B46,EL!C:AY,49,FALSE)</f>
        <v>2.8896000000000002</v>
      </c>
      <c r="F46" s="352">
        <f t="shared" si="4"/>
        <v>0</v>
      </c>
      <c r="G46" s="359"/>
      <c r="H46" s="351">
        <f>VLOOKUP(B46,EL!C:I,2,FALSE)</f>
        <v>20250701</v>
      </c>
      <c r="I46" s="351" t="str">
        <f>VLOOKUP(B46,EL!C:I,7,FALSE)</f>
        <v>Y</v>
      </c>
    </row>
    <row r="47" spans="1:9">
      <c r="A47" t="s">
        <v>30</v>
      </c>
      <c r="E47" s="306"/>
    </row>
    <row r="48" spans="1:9">
      <c r="A48" t="s">
        <v>31</v>
      </c>
      <c r="B48" s="351" t="s">
        <v>32</v>
      </c>
      <c r="C48" s="351" t="str">
        <f>VLOOKUP(B48,SE!C:F,4,FALSE)</f>
        <v>SEWERAGE BUSINESS POINTS/TOILETS</v>
      </c>
      <c r="D48" s="353">
        <f>'2025-2026 Tariff'!M409</f>
        <v>0</v>
      </c>
      <c r="E48" s="353">
        <f>VLOOKUP(B48,SE!C:AK,35,FALSE)</f>
        <v>94.39</v>
      </c>
      <c r="F48" s="353">
        <f t="shared" si="0"/>
        <v>-94.39</v>
      </c>
      <c r="G48" s="351"/>
      <c r="H48" s="351">
        <f>VLOOKUP(B48,SE!C:I,2,FALSE)</f>
        <v>20250701</v>
      </c>
      <c r="I48" s="351" t="str">
        <f>VLOOKUP(B48,SE!C:I,7,FALSE)</f>
        <v>Y</v>
      </c>
    </row>
    <row r="49" spans="1:9">
      <c r="B49" s="351" t="s">
        <v>33</v>
      </c>
      <c r="C49" s="351" t="str">
        <f>VLOOKUP(B49,SE!C:F,4,FALSE)</f>
        <v>SEWERAGE BUSINESS BASINS</v>
      </c>
      <c r="D49" s="353">
        <f>'2025-2026 Tariff'!M410</f>
        <v>188.53337371354198</v>
      </c>
      <c r="E49" s="353">
        <f>VLOOKUP(B49,SE!C:AK,35,FALSE)</f>
        <v>30.15</v>
      </c>
      <c r="F49" s="353">
        <f t="shared" si="0"/>
        <v>158.38337371354197</v>
      </c>
      <c r="G49" s="351"/>
      <c r="H49" s="351">
        <f>VLOOKUP(B49,SE!C:I,2,FALSE)</f>
        <v>20250701</v>
      </c>
      <c r="I49" s="351" t="str">
        <f>VLOOKUP(B49,SE!C:I,7,FALSE)</f>
        <v>Y</v>
      </c>
    </row>
    <row r="50" spans="1:9">
      <c r="A50" t="s">
        <v>34</v>
      </c>
      <c r="F50" s="297"/>
    </row>
    <row r="51" spans="1:9">
      <c r="A51" t="s">
        <v>35</v>
      </c>
      <c r="B51" s="351" t="s">
        <v>36</v>
      </c>
      <c r="C51" s="351" t="s">
        <v>85</v>
      </c>
      <c r="D51" s="353">
        <f>samwumwd!D27</f>
        <v>874.8</v>
      </c>
      <c r="E51" s="353">
        <f>VLOOKUP(B51,SU!C:K,9)</f>
        <v>874.8</v>
      </c>
      <c r="F51" s="353">
        <f t="shared" si="0"/>
        <v>0</v>
      </c>
      <c r="G51" s="351"/>
      <c r="H51" s="351">
        <f>VLOOKUP(B51,SU!C:I,2,FALSE)</f>
        <v>20250701</v>
      </c>
      <c r="I51" s="351" t="str">
        <f>VLOOKUP(B51,SU!C:I,7,FALSE)</f>
        <v>Y</v>
      </c>
    </row>
    <row r="52" spans="1:9">
      <c r="B52" s="351" t="s">
        <v>37</v>
      </c>
      <c r="C52" s="351" t="s">
        <v>86</v>
      </c>
      <c r="D52" s="353">
        <f>'la health'!D25</f>
        <v>1149.9000000000001</v>
      </c>
      <c r="E52" s="353">
        <f>VLOOKUP(B52,SU!C:K,9)</f>
        <v>1149.9000000000001</v>
      </c>
      <c r="F52" s="353">
        <f t="shared" si="0"/>
        <v>0</v>
      </c>
      <c r="G52" s="351"/>
      <c r="H52" s="351">
        <f>VLOOKUP(B52,SU!C:I,2,FALSE)</f>
        <v>20250701</v>
      </c>
      <c r="I52" s="351" t="str">
        <f>VLOOKUP(B52,SU!C:I,7,FALSE)</f>
        <v>Y</v>
      </c>
    </row>
    <row r="53" spans="1:9">
      <c r="B53" s="351" t="s">
        <v>38</v>
      </c>
      <c r="C53" s="351" t="s">
        <v>87</v>
      </c>
      <c r="D53" s="353">
        <f>'la health'!D28</f>
        <v>2286.3000000000002</v>
      </c>
      <c r="E53" s="353">
        <f>VLOOKUP(B53,SU!C:K,9)</f>
        <v>2286.3000000000002</v>
      </c>
      <c r="F53" s="353">
        <f t="shared" si="0"/>
        <v>0</v>
      </c>
      <c r="G53" s="351"/>
      <c r="H53" s="351">
        <f>VLOOKUP(B53,SU!C:I,2,FALSE)</f>
        <v>20250701</v>
      </c>
      <c r="I53" s="351" t="str">
        <f>VLOOKUP(B53,SU!C:I,7,FALSE)</f>
        <v>N</v>
      </c>
    </row>
    <row r="54" spans="1:9">
      <c r="B54" s="351" t="s">
        <v>39</v>
      </c>
      <c r="C54" s="351" t="s">
        <v>88</v>
      </c>
      <c r="D54" s="353">
        <v>0</v>
      </c>
      <c r="E54" s="353">
        <f>VLOOKUP(B54,SU!C:K,9)</f>
        <v>0</v>
      </c>
      <c r="F54" s="353">
        <f t="shared" si="0"/>
        <v>0</v>
      </c>
      <c r="G54" s="351"/>
      <c r="H54" s="351">
        <f>VLOOKUP(B54,SU!C:I,2,FALSE)</f>
        <v>20230701</v>
      </c>
      <c r="I54" s="351" t="str">
        <f>VLOOKUP(B54,SU!C:I,7,FALSE)</f>
        <v>Y</v>
      </c>
    </row>
    <row r="55" spans="1:9">
      <c r="B55" s="351" t="s">
        <v>40</v>
      </c>
      <c r="C55" s="351" t="s">
        <v>89</v>
      </c>
      <c r="D55" s="353">
        <f>bonitas!D25</f>
        <v>3046.2</v>
      </c>
      <c r="E55" s="353">
        <f>VLOOKUP(B55,SU!C:K,9)</f>
        <v>3046.2</v>
      </c>
      <c r="F55" s="353">
        <f t="shared" si="0"/>
        <v>0</v>
      </c>
      <c r="G55" s="351"/>
      <c r="H55" s="351">
        <f>VLOOKUP(B55,SU!C:I,2,FALSE)</f>
        <v>20250701</v>
      </c>
      <c r="I55" s="351" t="str">
        <f>VLOOKUP(B55,SU!C:I,7,FALSE)</f>
        <v>Y</v>
      </c>
    </row>
    <row r="56" spans="1:9">
      <c r="B56" s="351" t="s">
        <v>41</v>
      </c>
      <c r="C56" s="351" t="s">
        <v>90</v>
      </c>
      <c r="D56" s="353">
        <f>'la health'!D31</f>
        <v>2286.3000000000002</v>
      </c>
      <c r="E56" s="353">
        <f>VLOOKUP(B56,SU!C:K,9)</f>
        <v>2286.3000000000002</v>
      </c>
      <c r="F56" s="353">
        <f t="shared" si="0"/>
        <v>0</v>
      </c>
      <c r="G56" s="351"/>
      <c r="H56" s="351">
        <f>VLOOKUP(B56,SU!C:I,2,FALSE)</f>
        <v>20250701</v>
      </c>
      <c r="I56" s="351" t="str">
        <f>VLOOKUP(B56,SU!C:I,7,FALSE)</f>
        <v>Y</v>
      </c>
    </row>
    <row r="57" spans="1:9">
      <c r="B57" s="351" t="s">
        <v>91</v>
      </c>
      <c r="C57" s="351" t="s">
        <v>88</v>
      </c>
      <c r="D57" s="353">
        <v>0</v>
      </c>
      <c r="E57" s="353">
        <f>VLOOKUP(B57,SU!C:K,9)</f>
        <v>0</v>
      </c>
      <c r="F57" s="353">
        <f t="shared" si="0"/>
        <v>0</v>
      </c>
      <c r="G57" s="351"/>
      <c r="H57" s="351">
        <f>VLOOKUP(B57,SU!C:I,2,FALSE)</f>
        <v>20230701</v>
      </c>
      <c r="I57" s="351" t="str">
        <f>VLOOKUP(B57,SU!C:I,7,FALSE)</f>
        <v>Y</v>
      </c>
    </row>
    <row r="58" spans="1:9">
      <c r="B58" s="351" t="s">
        <v>42</v>
      </c>
      <c r="C58" s="351" t="s">
        <v>92</v>
      </c>
      <c r="D58" s="353">
        <f>'2025-2026 Tariff'!M393</f>
        <v>0</v>
      </c>
      <c r="E58" s="353">
        <f>VLOOKUP(B58,SU!C:K,9)</f>
        <v>196.64</v>
      </c>
      <c r="F58" s="353">
        <f t="shared" si="0"/>
        <v>-196.64</v>
      </c>
      <c r="G58" s="351"/>
      <c r="H58" s="351">
        <f>VLOOKUP(B58,SU!C:I,2,FALSE)</f>
        <v>20250701</v>
      </c>
      <c r="I58" s="351" t="str">
        <f>VLOOKUP(B58,SU!C:I,7,FALSE)</f>
        <v>Y</v>
      </c>
    </row>
    <row r="59" spans="1:9">
      <c r="B59" s="351" t="s">
        <v>93</v>
      </c>
      <c r="C59" s="351" t="s">
        <v>94</v>
      </c>
      <c r="D59" s="353">
        <f>'2025-2026 Tariff'!M394</f>
        <v>0</v>
      </c>
      <c r="E59" s="353">
        <f>VLOOKUP(B59,SU!C:K,9)</f>
        <v>314.62</v>
      </c>
      <c r="F59" s="353">
        <f t="shared" si="0"/>
        <v>-314.62</v>
      </c>
      <c r="G59" s="351"/>
      <c r="H59" s="351">
        <f>VLOOKUP(B59,SU!C:I,2,FALSE)</f>
        <v>20250701</v>
      </c>
      <c r="I59" s="351" t="str">
        <f>VLOOKUP(B59,SU!C:I,7,FALSE)</f>
        <v>Y</v>
      </c>
    </row>
    <row r="60" spans="1:9">
      <c r="B60" s="351" t="s">
        <v>43</v>
      </c>
      <c r="C60" s="351" t="s">
        <v>648</v>
      </c>
      <c r="D60" s="353">
        <f>'2025-2026 Tariff'!M395</f>
        <v>0</v>
      </c>
      <c r="E60" s="353">
        <f>VLOOKUP(B60,SU!C:K,9)</f>
        <v>419.5</v>
      </c>
      <c r="F60" s="353">
        <f t="shared" si="0"/>
        <v>-419.5</v>
      </c>
      <c r="G60" s="351"/>
      <c r="H60" s="351">
        <f>VLOOKUP(B60,SU!C:I,2,FALSE)</f>
        <v>20250701</v>
      </c>
      <c r="I60" s="351" t="str">
        <f>VLOOKUP(B60,SU!C:I,7,FALSE)</f>
        <v>Y</v>
      </c>
    </row>
    <row r="61" spans="1:9">
      <c r="B61" s="351" t="s">
        <v>95</v>
      </c>
      <c r="C61" s="351" t="s">
        <v>96</v>
      </c>
      <c r="D61" s="353">
        <v>0</v>
      </c>
      <c r="E61" s="353">
        <f>VLOOKUP(B61,SU!C:K,9)</f>
        <v>0</v>
      </c>
      <c r="F61" s="353">
        <f t="shared" si="0"/>
        <v>0</v>
      </c>
      <c r="G61" s="351"/>
      <c r="H61" s="351">
        <f>VLOOKUP(B61,SU!C:I,2,FALSE)</f>
        <v>20240701</v>
      </c>
      <c r="I61" s="351" t="str">
        <f>VLOOKUP(B61,SU!C:I,7,FALSE)</f>
        <v>Y</v>
      </c>
    </row>
    <row r="62" spans="1:9">
      <c r="B62" s="351" t="s">
        <v>97</v>
      </c>
      <c r="C62" s="351" t="s">
        <v>98</v>
      </c>
      <c r="D62" s="353">
        <f>'2025-2026 Tariff'!M405</f>
        <v>90.496019382500123</v>
      </c>
      <c r="E62" s="353">
        <f>VLOOKUP(B62,SU!C:K,9)</f>
        <v>524.37</v>
      </c>
      <c r="F62" s="353">
        <f t="shared" si="0"/>
        <v>-433.87398061749991</v>
      </c>
      <c r="G62" s="351"/>
      <c r="H62" s="351">
        <f>VLOOKUP(B62,SU!C:I,2,FALSE)</f>
        <v>20250701</v>
      </c>
      <c r="I62" s="351" t="str">
        <f>VLOOKUP(B62,SU!C:I,7,FALSE)</f>
        <v>Y</v>
      </c>
    </row>
    <row r="63" spans="1:9">
      <c r="B63" s="351" t="s">
        <v>99</v>
      </c>
      <c r="C63" s="351" t="s">
        <v>100</v>
      </c>
      <c r="D63" s="353">
        <f>'2025-2026 Tariff'!M406</f>
        <v>28.908450636076434</v>
      </c>
      <c r="E63" s="353">
        <f>VLOOKUP(B63,SU!C:K,9)</f>
        <v>721.01</v>
      </c>
      <c r="F63" s="353">
        <f t="shared" si="0"/>
        <v>-692.1015493639236</v>
      </c>
      <c r="G63" s="351"/>
      <c r="H63" s="351">
        <f>VLOOKUP(B63,SU!C:I,2,FALSE)</f>
        <v>20250701</v>
      </c>
      <c r="I63" s="351" t="str">
        <f>VLOOKUP(B63,SU!C:I,7,FALSE)</f>
        <v>Y</v>
      </c>
    </row>
    <row r="64" spans="1:9">
      <c r="B64" s="351" t="s">
        <v>101</v>
      </c>
      <c r="C64" s="351" t="s">
        <v>102</v>
      </c>
      <c r="D64" s="353">
        <f>'2025-2026 Tariff'!M413</f>
        <v>0</v>
      </c>
      <c r="E64" s="353">
        <f>VLOOKUP(B64,SU!C:K,9)</f>
        <v>260.88</v>
      </c>
      <c r="F64" s="353">
        <f t="shared" si="0"/>
        <v>-260.88</v>
      </c>
      <c r="G64" s="351"/>
      <c r="H64" s="351">
        <f>VLOOKUP(B64,SU!C:I,2,FALSE)</f>
        <v>20250701</v>
      </c>
      <c r="I64" s="351" t="str">
        <f>VLOOKUP(B64,SU!C:I,7,FALSE)</f>
        <v>Y</v>
      </c>
    </row>
    <row r="65" spans="1:9">
      <c r="B65" s="351" t="s">
        <v>103</v>
      </c>
      <c r="C65" s="351" t="s">
        <v>104</v>
      </c>
      <c r="D65" s="353">
        <f>'2025-2026 Tariff'!M402</f>
        <v>0</v>
      </c>
      <c r="E65" s="353">
        <f>VLOOKUP(B65,SU!C:K,9)</f>
        <v>314.62</v>
      </c>
      <c r="F65" s="353">
        <f t="shared" si="0"/>
        <v>-314.62</v>
      </c>
      <c r="G65" s="351"/>
      <c r="H65" s="351">
        <f>VLOOKUP(B65,SU!C:I,2,FALSE)</f>
        <v>20250701</v>
      </c>
      <c r="I65" s="351" t="str">
        <f>VLOOKUP(B65,SU!C:I,7,FALSE)</f>
        <v>Y</v>
      </c>
    </row>
    <row r="66" spans="1:9">
      <c r="B66" s="351" t="s">
        <v>105</v>
      </c>
      <c r="C66" s="351" t="s">
        <v>106</v>
      </c>
      <c r="D66" s="353">
        <f>'2025-2026 Tariff'!M414</f>
        <v>0</v>
      </c>
      <c r="E66" s="353">
        <f>VLOOKUP(B66,SU!C:K,9)</f>
        <v>432.48</v>
      </c>
      <c r="F66" s="353">
        <f t="shared" si="0"/>
        <v>-432.48</v>
      </c>
      <c r="G66" s="351"/>
      <c r="H66" s="351">
        <f>VLOOKUP(B66,SU!C:I,2,FALSE)</f>
        <v>20250701</v>
      </c>
      <c r="I66" s="351" t="str">
        <f>VLOOKUP(B66,SU!C:I,7,FALSE)</f>
        <v>Y</v>
      </c>
    </row>
    <row r="67" spans="1:9">
      <c r="B67" s="351" t="s">
        <v>107</v>
      </c>
      <c r="C67" s="351" t="s">
        <v>641</v>
      </c>
      <c r="D67" s="353">
        <v>0</v>
      </c>
      <c r="E67" s="353">
        <f>VLOOKUP(B67,SU!C:K,9)</f>
        <v>0</v>
      </c>
      <c r="F67" s="353">
        <f t="shared" si="0"/>
        <v>0</v>
      </c>
      <c r="G67" s="351"/>
      <c r="H67" s="351">
        <f>VLOOKUP(B67,SU!C:I,2,FALSE)</f>
        <v>20230701</v>
      </c>
      <c r="I67" s="351" t="str">
        <f>VLOOKUP(B67,SU!C:I,7,FALSE)</f>
        <v>Y</v>
      </c>
    </row>
    <row r="68" spans="1:9">
      <c r="A68" t="s">
        <v>44</v>
      </c>
    </row>
    <row r="69" spans="1:9">
      <c r="A69" t="s">
        <v>45</v>
      </c>
      <c r="B69" s="351" t="s">
        <v>46</v>
      </c>
      <c r="C69" s="351" t="s">
        <v>651</v>
      </c>
      <c r="D69" s="356">
        <f>Rates!M299</f>
        <v>2.613E-2</v>
      </c>
      <c r="E69" s="356">
        <f>VLOOKUP(B69,VA!C:K,9,FALSE)</f>
        <v>2.613E-2</v>
      </c>
      <c r="F69" s="352">
        <f t="shared" si="0"/>
        <v>0</v>
      </c>
      <c r="G69" s="351"/>
      <c r="H69" s="351">
        <f>VLOOKUP(B69,VA!C:I,2,FALSE)</f>
        <v>20250701</v>
      </c>
      <c r="I69" s="351" t="str">
        <f>VLOOKUP(B69,VA!C:I,6,FALSE)</f>
        <v>Y</v>
      </c>
    </row>
    <row r="70" spans="1:9">
      <c r="A70" t="s">
        <v>47</v>
      </c>
      <c r="B70" s="351" t="s">
        <v>48</v>
      </c>
      <c r="C70" s="351" t="s">
        <v>683</v>
      </c>
      <c r="D70" s="356">
        <f>Rates!M301</f>
        <v>3.2599999999999999E-3</v>
      </c>
      <c r="E70" s="356">
        <f>VLOOKUP(B70,VA!C:K,9,FALSE)</f>
        <v>3.2599999999999999E-3</v>
      </c>
      <c r="F70" s="352">
        <f t="shared" si="0"/>
        <v>0</v>
      </c>
      <c r="G70" s="351"/>
      <c r="H70" s="351">
        <f>VLOOKUP(B70,VA!C:I,2,FALSE)</f>
        <v>20250701</v>
      </c>
      <c r="I70" s="351" t="str">
        <f>VLOOKUP(B70,VA!C:I,6,FALSE)</f>
        <v>Y</v>
      </c>
    </row>
    <row r="71" spans="1:9">
      <c r="A71" t="s">
        <v>49</v>
      </c>
      <c r="B71" s="351" t="s">
        <v>50</v>
      </c>
      <c r="C71" s="351" t="s">
        <v>684</v>
      </c>
      <c r="D71" s="356">
        <f>Rates!M301</f>
        <v>3.2599999999999999E-3</v>
      </c>
      <c r="E71" s="356">
        <f>VLOOKUP(B71,VA!C:K,9,FALSE)</f>
        <v>3.2599999999999999E-3</v>
      </c>
      <c r="F71" s="352">
        <f t="shared" si="0"/>
        <v>0</v>
      </c>
      <c r="G71" s="351"/>
      <c r="H71" s="351">
        <f>VLOOKUP(B71,VA!C:I,2,FALSE)</f>
        <v>20250701</v>
      </c>
      <c r="I71" s="351" t="str">
        <f>VLOOKUP(B71,VA!C:I,6,FALSE)</f>
        <v>Y</v>
      </c>
    </row>
    <row r="72" spans="1:9">
      <c r="A72" t="s">
        <v>51</v>
      </c>
      <c r="B72" s="351" t="s">
        <v>52</v>
      </c>
      <c r="C72" s="351" t="s">
        <v>661</v>
      </c>
      <c r="D72" s="356">
        <f>Rates!M301</f>
        <v>3.2599999999999999E-3</v>
      </c>
      <c r="E72" s="356">
        <f>VLOOKUP(B72,VA!C:K,9,FALSE)</f>
        <v>3.2599999999999999E-3</v>
      </c>
      <c r="F72" s="352">
        <f t="shared" si="0"/>
        <v>0</v>
      </c>
      <c r="G72" s="351"/>
      <c r="H72" s="351">
        <f>VLOOKUP(B72,VA!C:I,2,FALSE)</f>
        <v>20250701</v>
      </c>
      <c r="I72" s="351" t="str">
        <f>VLOOKUP(B72,VA!C:I,6,FALSE)</f>
        <v>Y</v>
      </c>
    </row>
    <row r="73" spans="1:9">
      <c r="A73" t="s">
        <v>53</v>
      </c>
      <c r="B73" s="351" t="s">
        <v>54</v>
      </c>
      <c r="C73" s="351" t="s">
        <v>691</v>
      </c>
      <c r="D73" s="356">
        <f>Rates!M300</f>
        <v>2.613E-2</v>
      </c>
      <c r="E73" s="356">
        <f>VLOOKUP(B73,VA!C:K,9,FALSE)</f>
        <v>2.613E-2</v>
      </c>
      <c r="F73" s="352">
        <f t="shared" ref="F73:F112" si="5">D73-E73</f>
        <v>0</v>
      </c>
      <c r="G73" s="351"/>
      <c r="H73" s="351">
        <f>VLOOKUP(B73,VA!C:I,2,FALSE)</f>
        <v>20250701</v>
      </c>
      <c r="I73" s="351" t="str">
        <f>VLOOKUP(B73,VA!C:I,6,FALSE)</f>
        <v>Y</v>
      </c>
    </row>
    <row r="74" spans="1:9">
      <c r="A74" t="s">
        <v>55</v>
      </c>
      <c r="B74" s="351" t="s">
        <v>56</v>
      </c>
      <c r="C74" s="351" t="s">
        <v>697</v>
      </c>
      <c r="D74" s="356">
        <f>Rates!M299</f>
        <v>2.613E-2</v>
      </c>
      <c r="E74" s="356">
        <f>VLOOKUP(B74,VA!C:K,9,FALSE)</f>
        <v>2.613E-2</v>
      </c>
      <c r="F74" s="352">
        <f t="shared" si="5"/>
        <v>0</v>
      </c>
      <c r="G74" s="351"/>
      <c r="H74" s="351">
        <f>VLOOKUP(B74,VA!C:I,2,FALSE)</f>
        <v>20250701</v>
      </c>
      <c r="I74" s="351" t="str">
        <f>VLOOKUP(B74,VA!C:I,6,FALSE)</f>
        <v>Y</v>
      </c>
    </row>
    <row r="75" spans="1:9">
      <c r="A75" t="s">
        <v>57</v>
      </c>
      <c r="B75" s="351" t="s">
        <v>704</v>
      </c>
      <c r="C75" s="351" t="str">
        <f>VLOOKUP(B75,VA!C:F,4,FALSE)</f>
        <v>PROPERTY RATES: MUNICIPAL PROPERTIES</v>
      </c>
      <c r="D75" s="356">
        <f>0</f>
        <v>0</v>
      </c>
      <c r="E75" s="356">
        <f>VLOOKUP(B75,VA!C:K,9,FALSE)</f>
        <v>0</v>
      </c>
      <c r="F75" s="352">
        <f t="shared" si="5"/>
        <v>0</v>
      </c>
      <c r="G75" s="351"/>
      <c r="H75" s="351">
        <f>VLOOKUP(B75,VA!C:I,2,FALSE)</f>
        <v>20250701</v>
      </c>
      <c r="I75" s="351" t="str">
        <f>VLOOKUP(B75,VA!C:I,6,FALSE)</f>
        <v>Y</v>
      </c>
    </row>
    <row r="76" spans="1:9">
      <c r="B76" s="351" t="s">
        <v>58</v>
      </c>
      <c r="C76" s="351" t="s">
        <v>726</v>
      </c>
      <c r="D76" s="356">
        <f>0</f>
        <v>0</v>
      </c>
      <c r="E76" s="356">
        <f>VLOOKUP(B76,VA!C:K,9,FALSE)</f>
        <v>0</v>
      </c>
      <c r="F76" s="352">
        <f t="shared" si="5"/>
        <v>0</v>
      </c>
      <c r="G76" s="351"/>
      <c r="H76" s="351">
        <f>VLOOKUP(B76,VA!C:I,2,FALSE)</f>
        <v>20250701</v>
      </c>
      <c r="I76" s="351" t="str">
        <f>VLOOKUP(B76,VA!C:I,6,FALSE)</f>
        <v>Y</v>
      </c>
    </row>
    <row r="77" spans="1:9">
      <c r="A77" t="s">
        <v>59</v>
      </c>
      <c r="B77" s="351" t="s">
        <v>60</v>
      </c>
      <c r="C77" s="351" t="s">
        <v>706</v>
      </c>
      <c r="D77" s="356">
        <f>Rates!M303</f>
        <v>3.2599999999999999E-3</v>
      </c>
      <c r="E77" s="356">
        <f>VLOOKUP(B77,VA!C:K,9,FALSE)</f>
        <v>3.2599999999999999E-3</v>
      </c>
      <c r="F77" s="352">
        <f t="shared" si="5"/>
        <v>0</v>
      </c>
      <c r="G77" s="351"/>
      <c r="H77" s="351">
        <f>VLOOKUP(B77,VA!C:I,2,FALSE)</f>
        <v>20250701</v>
      </c>
      <c r="I77" s="351" t="str">
        <f>VLOOKUP(B77,VA!C:I,6,FALSE)</f>
        <v>Y</v>
      </c>
    </row>
    <row r="78" spans="1:9">
      <c r="A78" t="s">
        <v>61</v>
      </c>
      <c r="B78" s="351" t="s">
        <v>62</v>
      </c>
      <c r="C78" s="351" t="s">
        <v>708</v>
      </c>
      <c r="D78" s="356">
        <f>Rates!M298</f>
        <v>1.306E-2</v>
      </c>
      <c r="E78" s="356">
        <f>VLOOKUP(B78,VA!C:K,9,FALSE)</f>
        <v>1.306E-2</v>
      </c>
      <c r="F78" s="352">
        <f t="shared" si="5"/>
        <v>0</v>
      </c>
      <c r="G78" s="351"/>
      <c r="H78" s="351">
        <f>VLOOKUP(B78,VA!C:I,2,FALSE)</f>
        <v>20250701</v>
      </c>
      <c r="I78" s="351" t="str">
        <f>VLOOKUP(B78,VA!C:I,6,FALSE)</f>
        <v>Y</v>
      </c>
    </row>
    <row r="79" spans="1:9">
      <c r="A79" t="s">
        <v>63</v>
      </c>
      <c r="B79" s="351" t="s">
        <v>64</v>
      </c>
      <c r="C79" s="351" t="s">
        <v>712</v>
      </c>
      <c r="D79" s="356">
        <f>Rates!M305</f>
        <v>6.5300000000000002E-3</v>
      </c>
      <c r="E79" s="356">
        <f>VLOOKUP(B79,VA!C:K,9,FALSE)</f>
        <v>6.5300000000000002E-3</v>
      </c>
      <c r="F79" s="352">
        <f t="shared" si="5"/>
        <v>0</v>
      </c>
      <c r="G79" s="351"/>
      <c r="H79" s="351">
        <f>VLOOKUP(B79,VA!C:I,2,FALSE)</f>
        <v>20250701</v>
      </c>
      <c r="I79" s="351" t="str">
        <f>VLOOKUP(B79,VA!C:I,6,FALSE)</f>
        <v>Y</v>
      </c>
    </row>
    <row r="80" spans="1:9">
      <c r="A80" t="s">
        <v>65</v>
      </c>
      <c r="B80" s="351" t="s">
        <v>66</v>
      </c>
      <c r="C80" s="351" t="s">
        <v>719</v>
      </c>
      <c r="D80" s="356">
        <f>Rates!M301</f>
        <v>3.2599999999999999E-3</v>
      </c>
      <c r="E80" s="356">
        <f>VLOOKUP(B80,VA!C:K,9,FALSE)</f>
        <v>3.2599999999999999E-3</v>
      </c>
      <c r="F80" s="352">
        <f t="shared" si="5"/>
        <v>0</v>
      </c>
      <c r="G80" s="351"/>
      <c r="H80" s="351">
        <f>VLOOKUP(B80,VA!C:I,2,FALSE)</f>
        <v>20250701</v>
      </c>
      <c r="I80" s="351" t="str">
        <f>VLOOKUP(B80,VA!C:I,6,FALSE)</f>
        <v>Y</v>
      </c>
    </row>
    <row r="81" spans="1:9">
      <c r="A81" t="s">
        <v>67</v>
      </c>
      <c r="B81" s="351" t="s">
        <v>68</v>
      </c>
      <c r="C81" s="351" t="s">
        <v>721</v>
      </c>
      <c r="D81" s="356">
        <f>Rates!M299</f>
        <v>2.613E-2</v>
      </c>
      <c r="E81" s="356">
        <f>VLOOKUP(B81,VA!C:K,9,FALSE)</f>
        <v>2.613E-2</v>
      </c>
      <c r="F81" s="352">
        <f t="shared" si="5"/>
        <v>0</v>
      </c>
      <c r="G81" s="351"/>
      <c r="H81" s="351">
        <f>VLOOKUP(B81,VA!C:I,2,FALSE)</f>
        <v>20250701</v>
      </c>
      <c r="I81" s="351" t="str">
        <f>VLOOKUP(B81,VA!C:I,6,FALSE)</f>
        <v>Y</v>
      </c>
    </row>
    <row r="82" spans="1:9">
      <c r="B82" s="351" t="s">
        <v>108</v>
      </c>
      <c r="C82" s="351" t="s">
        <v>716</v>
      </c>
      <c r="D82" s="356">
        <f>Rates!M298</f>
        <v>1.306E-2</v>
      </c>
      <c r="E82" s="356">
        <f>VLOOKUP(B82,VA!C:K,9,FALSE)</f>
        <v>1.306E-2</v>
      </c>
      <c r="F82" s="352">
        <f t="shared" si="5"/>
        <v>0</v>
      </c>
      <c r="G82" s="351"/>
      <c r="H82" s="351">
        <f>VLOOKUP(B82,VA!C:I,2,FALSE)</f>
        <v>20250701</v>
      </c>
      <c r="I82" s="351" t="str">
        <f>VLOOKUP(B82,VA!C:I,6,FALSE)</f>
        <v>Y</v>
      </c>
    </row>
    <row r="83" spans="1:9">
      <c r="B83" s="351" t="s">
        <v>723</v>
      </c>
      <c r="C83" s="351" t="s">
        <v>724</v>
      </c>
      <c r="D83" s="356">
        <f>Rates!M302</f>
        <v>2.613E-2</v>
      </c>
      <c r="E83" s="356">
        <f>VLOOKUP(B83,VA!C:K,9,FALSE)</f>
        <v>2.613E-2</v>
      </c>
      <c r="F83" s="352">
        <f t="shared" si="5"/>
        <v>0</v>
      </c>
      <c r="G83" s="351"/>
      <c r="H83" s="351">
        <f>VLOOKUP(B83,VA!C:I,2,FALSE)</f>
        <v>20250701</v>
      </c>
      <c r="I83" s="351" t="str">
        <f>VLOOKUP(B83,VA!C:I,6,FALSE)</f>
        <v>Y</v>
      </c>
    </row>
    <row r="84" spans="1:9">
      <c r="B84" s="351" t="s">
        <v>714</v>
      </c>
      <c r="C84" s="351" t="s">
        <v>715</v>
      </c>
      <c r="D84" s="356">
        <f>Rates!M300</f>
        <v>2.613E-2</v>
      </c>
      <c r="E84" s="356">
        <f>VLOOKUP(B84,VA!C:K,9,FALSE)</f>
        <v>2.613E-2</v>
      </c>
      <c r="F84" s="352">
        <f t="shared" si="5"/>
        <v>0</v>
      </c>
      <c r="G84" s="351"/>
      <c r="H84" s="351">
        <f>VLOOKUP(B84,VA!C:I,2,FALSE)</f>
        <v>20250701</v>
      </c>
      <c r="I84" s="351" t="str">
        <f>VLOOKUP(B84,VA!C:I,6,FALSE)</f>
        <v>Y</v>
      </c>
    </row>
    <row r="85" spans="1:9">
      <c r="B85" s="351" t="s">
        <v>786</v>
      </c>
      <c r="C85" s="351" t="s">
        <v>787</v>
      </c>
      <c r="D85" s="356">
        <f>Rates!M304</f>
        <v>3.2599999999999999E-3</v>
      </c>
      <c r="E85" s="356">
        <f>VLOOKUP(B85,VA!C:K,9,FALSE)</f>
        <v>3.2599999999999999E-3</v>
      </c>
      <c r="F85" s="352">
        <f t="shared" si="5"/>
        <v>0</v>
      </c>
      <c r="G85" s="351"/>
      <c r="H85" s="351">
        <f>VLOOKUP(B85,VA!C:I,2,FALSE)</f>
        <v>20250701</v>
      </c>
      <c r="I85" s="351" t="str">
        <f>VLOOKUP(B85,VA!C:I,6,FALSE)</f>
        <v>Y</v>
      </c>
    </row>
    <row r="86" spans="1:9">
      <c r="B86" s="351" t="s">
        <v>657</v>
      </c>
      <c r="C86" s="351" t="s">
        <v>655</v>
      </c>
      <c r="D86" s="356">
        <f>Rates!M304</f>
        <v>3.2599999999999999E-3</v>
      </c>
      <c r="E86" s="356">
        <f>VLOOKUP(B86,VA!C:K,9,FALSE)</f>
        <v>3.2599999999999999E-3</v>
      </c>
      <c r="F86" s="352">
        <f t="shared" si="5"/>
        <v>0</v>
      </c>
      <c r="G86" s="351"/>
      <c r="H86" s="351">
        <f>VLOOKUP(B86,VA!C:I,2,FALSE)</f>
        <v>20250701</v>
      </c>
      <c r="I86" s="351" t="str">
        <f>VLOOKUP(B86,VA!C:I,6,FALSE)</f>
        <v>Y</v>
      </c>
    </row>
    <row r="87" spans="1:9">
      <c r="B87" s="351" t="s">
        <v>687</v>
      </c>
      <c r="C87" s="351" t="s">
        <v>688</v>
      </c>
      <c r="D87" s="356">
        <f>Rates!M302</f>
        <v>2.613E-2</v>
      </c>
      <c r="E87" s="356">
        <f>VLOOKUP(B87,VA!C:K,9,FALSE)</f>
        <v>2.613E-2</v>
      </c>
      <c r="F87" s="352">
        <f t="shared" si="5"/>
        <v>0</v>
      </c>
      <c r="G87" s="351"/>
      <c r="H87" s="351">
        <f>VLOOKUP(B87,VA!C:I,2,FALSE)</f>
        <v>20250701</v>
      </c>
      <c r="I87" s="351" t="str">
        <f>VLOOKUP(B87,VA!C:I,6,FALSE)</f>
        <v>Y</v>
      </c>
    </row>
    <row r="88" spans="1:9">
      <c r="B88" s="351" t="s">
        <v>694</v>
      </c>
      <c r="C88" s="351" t="s">
        <v>695</v>
      </c>
      <c r="D88" s="356">
        <f>Rates!M300</f>
        <v>2.613E-2</v>
      </c>
      <c r="E88" s="356">
        <f>VLOOKUP(B88,VA!C:K,9,FALSE)</f>
        <v>2.613E-2</v>
      </c>
      <c r="F88" s="352">
        <f t="shared" si="5"/>
        <v>0</v>
      </c>
      <c r="G88" s="351"/>
      <c r="H88" s="351">
        <f>VLOOKUP(B88,VA!C:I,2,FALSE)</f>
        <v>20250701</v>
      </c>
      <c r="I88" s="351" t="str">
        <f>VLOOKUP(B88,VA!C:I,6,FALSE)</f>
        <v>Y</v>
      </c>
    </row>
    <row r="89" spans="1:9">
      <c r="B89" s="351" t="s">
        <v>700</v>
      </c>
      <c r="C89" s="351" t="s">
        <v>701</v>
      </c>
      <c r="D89" s="356">
        <f>Rates!M299</f>
        <v>2.613E-2</v>
      </c>
      <c r="E89" s="356">
        <f>VLOOKUP(B89,VA!C:K,9,FALSE)</f>
        <v>2.613E-2</v>
      </c>
      <c r="F89" s="352">
        <f t="shared" si="5"/>
        <v>0</v>
      </c>
      <c r="G89" s="351"/>
      <c r="H89" s="351">
        <f>VLOOKUP(B89,VA!C:I,2,FALSE)</f>
        <v>20250701</v>
      </c>
      <c r="I89" s="351" t="str">
        <f>VLOOKUP(B89,VA!C:I,6,FALSE)</f>
        <v>Y</v>
      </c>
    </row>
    <row r="90" spans="1:9">
      <c r="D90" s="301"/>
      <c r="E90" s="301"/>
    </row>
    <row r="91" spans="1:9">
      <c r="F91" s="297"/>
    </row>
    <row r="92" spans="1:9">
      <c r="A92" t="s">
        <v>69</v>
      </c>
      <c r="B92" s="351" t="s">
        <v>70</v>
      </c>
      <c r="C92" s="351" t="s">
        <v>78</v>
      </c>
      <c r="D92" s="353">
        <f>'2025-2026 Tariff'!M329</f>
        <v>17.042160094546102</v>
      </c>
      <c r="E92" s="353">
        <f>VLOOKUP(B92,WA!C:AD,28,FALSE)</f>
        <v>17.04</v>
      </c>
      <c r="F92" s="353">
        <f t="shared" si="5"/>
        <v>2.1600945461024423E-3</v>
      </c>
      <c r="G92" s="351"/>
      <c r="H92" s="351">
        <f>VLOOKUP(B92,WA!C:I,2,FALSE)</f>
        <v>20250701</v>
      </c>
      <c r="I92" s="351" t="str">
        <f>VLOOKUP(B92,WA!C:I,7,FALSE)</f>
        <v>Y</v>
      </c>
    </row>
    <row r="93" spans="1:9">
      <c r="B93" s="351" t="s">
        <v>71</v>
      </c>
      <c r="C93" s="351" t="s">
        <v>78</v>
      </c>
      <c r="D93" s="353">
        <f>'2025-2026 Tariff'!M321</f>
        <v>15.73122470265794</v>
      </c>
      <c r="E93" s="353">
        <f>VLOOKUP(B93,WA!C:AD,28,FALSE)</f>
        <v>15.73</v>
      </c>
      <c r="F93" s="353">
        <f t="shared" si="5"/>
        <v>1.2247026579395026E-3</v>
      </c>
      <c r="G93" s="351"/>
      <c r="H93" s="351">
        <f>VLOOKUP(B93,WA!C:I,2,FALSE)</f>
        <v>20250701</v>
      </c>
      <c r="I93" s="351" t="str">
        <f>VLOOKUP(B93,WA!C:I,7,FALSE)</f>
        <v>Y</v>
      </c>
    </row>
    <row r="94" spans="1:9">
      <c r="B94" s="351" t="s">
        <v>72</v>
      </c>
      <c r="C94" s="351" t="s">
        <v>78</v>
      </c>
      <c r="D94" s="353">
        <f>D93</f>
        <v>15.73122470265794</v>
      </c>
      <c r="E94" s="353">
        <f>VLOOKUP(B94,WA!C:AF,30,FALSE)</f>
        <v>15.73</v>
      </c>
      <c r="F94" s="353">
        <f t="shared" si="5"/>
        <v>1.2247026579395026E-3</v>
      </c>
      <c r="G94" s="351"/>
      <c r="H94" s="351">
        <f>VLOOKUP(B94,WA!C:I,2,FALSE)</f>
        <v>20250701</v>
      </c>
      <c r="I94" s="351" t="str">
        <f>VLOOKUP(B94,WA!C:I,7,FALSE)</f>
        <v>Y</v>
      </c>
    </row>
    <row r="95" spans="1:9">
      <c r="B95" s="225" t="s">
        <v>1187</v>
      </c>
      <c r="C95" s="225" t="s">
        <v>78</v>
      </c>
      <c r="D95" s="354"/>
      <c r="E95" s="354">
        <f>VLOOKUP(B95,WA!C:AD,28,FALSE)</f>
        <v>5.3005890000000004</v>
      </c>
      <c r="F95" s="354">
        <f t="shared" si="5"/>
        <v>-5.3005890000000004</v>
      </c>
      <c r="G95" s="225"/>
      <c r="H95" s="225">
        <f>VLOOKUP(B95,WA!C:I,2,FALSE)</f>
        <v>20240701</v>
      </c>
      <c r="I95" s="225" t="str">
        <f>VLOOKUP(B95,WA!C:I,7,FALSE)</f>
        <v>Y</v>
      </c>
    </row>
    <row r="96" spans="1:9">
      <c r="B96" s="351" t="s">
        <v>70</v>
      </c>
      <c r="C96" s="351" t="s">
        <v>82</v>
      </c>
      <c r="D96" s="353">
        <f>'2025-2026 Tariff'!M330</f>
        <v>18.353095486434263</v>
      </c>
      <c r="E96" s="353">
        <f>VLOOKUP(B96,WA!C:AI,33,FALSE)</f>
        <v>18.350000000000001</v>
      </c>
      <c r="F96" s="353">
        <f t="shared" si="5"/>
        <v>3.0954864342618293E-3</v>
      </c>
      <c r="G96" s="359"/>
      <c r="H96" s="351">
        <f>VLOOKUP(B96,WA!C:I,2,FALSE)</f>
        <v>20250701</v>
      </c>
      <c r="I96" s="351" t="str">
        <f>VLOOKUP(B96,WA!C:I,7,FALSE)</f>
        <v>Y</v>
      </c>
    </row>
    <row r="97" spans="1:9">
      <c r="B97" s="351" t="s">
        <v>71</v>
      </c>
      <c r="C97" s="351" t="s">
        <v>82</v>
      </c>
      <c r="D97" s="353">
        <f>'2025-2026 Tariff'!M322</f>
        <v>17.042160094546102</v>
      </c>
      <c r="E97" s="353">
        <f>VLOOKUP(B97,WA!C:AI,33,FALSE)</f>
        <v>17.04</v>
      </c>
      <c r="F97" s="353">
        <f t="shared" si="5"/>
        <v>2.1600945461024423E-3</v>
      </c>
      <c r="G97" s="359"/>
      <c r="H97" s="351">
        <f>VLOOKUP(B97,WA!C:I,2,FALSE)</f>
        <v>20250701</v>
      </c>
      <c r="I97" s="351" t="str">
        <f>VLOOKUP(B97,WA!C:I,7,FALSE)</f>
        <v>Y</v>
      </c>
    </row>
    <row r="98" spans="1:9">
      <c r="B98" s="351" t="s">
        <v>72</v>
      </c>
      <c r="C98" s="351" t="s">
        <v>82</v>
      </c>
      <c r="D98" s="353">
        <f>D97</f>
        <v>17.042160094546102</v>
      </c>
      <c r="E98" s="353">
        <f>VLOOKUP(B98,WA!C:AI,33,FALSE)</f>
        <v>17.04</v>
      </c>
      <c r="F98" s="353">
        <f t="shared" si="5"/>
        <v>2.1600945461024423E-3</v>
      </c>
      <c r="G98" s="359"/>
      <c r="H98" s="351">
        <f>VLOOKUP(B98,WA!C:I,2,FALSE)</f>
        <v>20250701</v>
      </c>
      <c r="I98" s="351" t="str">
        <f>VLOOKUP(B98,WA!C:I,7,FALSE)</f>
        <v>Y</v>
      </c>
    </row>
    <row r="99" spans="1:9">
      <c r="B99" s="225" t="s">
        <v>1187</v>
      </c>
      <c r="C99" s="225" t="s">
        <v>82</v>
      </c>
      <c r="D99" s="354"/>
      <c r="E99" s="354">
        <f>VLOOKUP(B99,WA!C:AI,33,FALSE)</f>
        <v>0</v>
      </c>
      <c r="F99" s="354">
        <f t="shared" si="5"/>
        <v>0</v>
      </c>
      <c r="G99" s="360"/>
      <c r="H99" s="225">
        <f>VLOOKUP(B99,WA!C:I,2,FALSE)</f>
        <v>20240701</v>
      </c>
      <c r="I99" s="225" t="str">
        <f>VLOOKUP(B99,WA!C:I,7,FALSE)</f>
        <v>Y</v>
      </c>
    </row>
    <row r="100" spans="1:9">
      <c r="B100" s="351" t="s">
        <v>70</v>
      </c>
      <c r="C100" s="351" t="s">
        <v>83</v>
      </c>
      <c r="D100" s="353">
        <f>'2025-2026 Tariff'!M331</f>
        <v>20.97496627021059</v>
      </c>
      <c r="E100" s="353">
        <f>VLOOKUP(B100,WA!C:AN,38,FALSE)</f>
        <v>20.97</v>
      </c>
      <c r="F100" s="353">
        <f t="shared" si="5"/>
        <v>4.9662702105912615E-3</v>
      </c>
      <c r="G100" s="351"/>
      <c r="H100" s="351">
        <f>VLOOKUP(B100,WA!C:I,2,FALSE)</f>
        <v>20250701</v>
      </c>
      <c r="I100" s="351" t="str">
        <f>VLOOKUP(B100,WA!C:I,7,FALSE)</f>
        <v>Y</v>
      </c>
    </row>
    <row r="101" spans="1:9">
      <c r="B101" s="351" t="s">
        <v>71</v>
      </c>
      <c r="C101" s="351" t="s">
        <v>83</v>
      </c>
      <c r="D101" s="353">
        <f>'2025-2026 Tariff'!M323</f>
        <v>19.664030878322425</v>
      </c>
      <c r="E101" s="353">
        <f>VLOOKUP(B101,WA!C:AN,38,FALSE)</f>
        <v>19.66</v>
      </c>
      <c r="F101" s="353">
        <f t="shared" si="5"/>
        <v>4.0308783224247691E-3</v>
      </c>
      <c r="G101" s="359"/>
      <c r="H101" s="351">
        <f>VLOOKUP(B101,WA!C:I,2,FALSE)</f>
        <v>20250701</v>
      </c>
      <c r="I101" s="351" t="str">
        <f>VLOOKUP(B101,WA!C:I,7,FALSE)</f>
        <v>Y</v>
      </c>
    </row>
    <row r="102" spans="1:9">
      <c r="B102" s="351" t="s">
        <v>72</v>
      </c>
      <c r="C102" s="351" t="s">
        <v>83</v>
      </c>
      <c r="D102" s="353">
        <f>D101</f>
        <v>19.664030878322425</v>
      </c>
      <c r="E102" s="353">
        <f>VLOOKUP(B102,WA!C:AN,38,FALSE)</f>
        <v>19.66</v>
      </c>
      <c r="F102" s="353">
        <f t="shared" si="5"/>
        <v>4.0308783224247691E-3</v>
      </c>
      <c r="G102" s="359"/>
      <c r="H102" s="351">
        <f>VLOOKUP(B102,WA!C:I,2,FALSE)</f>
        <v>20250701</v>
      </c>
      <c r="I102" s="351" t="str">
        <f>VLOOKUP(B102,WA!C:I,7,FALSE)</f>
        <v>Y</v>
      </c>
    </row>
    <row r="103" spans="1:9">
      <c r="B103" s="225" t="s">
        <v>1187</v>
      </c>
      <c r="C103" s="225" t="s">
        <v>83</v>
      </c>
      <c r="D103" s="354"/>
      <c r="E103" s="354">
        <f>VLOOKUP(B103,WA!C:AN,38,FALSE)</f>
        <v>0</v>
      </c>
      <c r="F103" s="354">
        <f t="shared" si="5"/>
        <v>0</v>
      </c>
      <c r="G103" s="360"/>
      <c r="H103" s="225">
        <f>VLOOKUP(B103,WA!C:I,2,FALSE)</f>
        <v>20240701</v>
      </c>
      <c r="I103" s="225" t="str">
        <f>VLOOKUP(B103,WA!C:I,7,FALSE)</f>
        <v>Y</v>
      </c>
    </row>
    <row r="104" spans="1:9">
      <c r="B104" s="351" t="s">
        <v>70</v>
      </c>
      <c r="C104" s="351" t="s">
        <v>84</v>
      </c>
      <c r="D104" s="353">
        <f>'2025-2026 Tariff'!M332</f>
        <v>27.529643229651395</v>
      </c>
      <c r="E104" s="353">
        <f>VLOOKUP(B104,WA!C:AS,43,FALSE)</f>
        <v>27.53</v>
      </c>
      <c r="F104" s="353">
        <f t="shared" si="5"/>
        <v>-3.5677034860626122E-4</v>
      </c>
      <c r="G104" s="359"/>
      <c r="H104" s="351">
        <f>VLOOKUP(B104,WA!C:I,2,FALSE)</f>
        <v>20250701</v>
      </c>
      <c r="I104" s="351" t="str">
        <f>VLOOKUP(B104,WA!C:I,7,FALSE)</f>
        <v>Y</v>
      </c>
    </row>
    <row r="105" spans="1:9">
      <c r="B105" s="351" t="s">
        <v>71</v>
      </c>
      <c r="C105" s="351" t="s">
        <v>84</v>
      </c>
      <c r="D105" s="353">
        <f>'2025-2026 Tariff'!M324</f>
        <v>26.21870783776323</v>
      </c>
      <c r="E105" s="353">
        <f>VLOOKUP(B105,WA!C:AS,43,FALSE)</f>
        <v>26.22</v>
      </c>
      <c r="F105" s="353">
        <f t="shared" si="5"/>
        <v>-1.2921622367692009E-3</v>
      </c>
      <c r="G105" s="351"/>
      <c r="H105" s="351">
        <f>VLOOKUP(B105,WA!C:I,2,FALSE)</f>
        <v>20250701</v>
      </c>
      <c r="I105" s="351" t="str">
        <f>VLOOKUP(B105,WA!C:I,7,FALSE)</f>
        <v>Y</v>
      </c>
    </row>
    <row r="106" spans="1:9">
      <c r="B106" s="351" t="s">
        <v>72</v>
      </c>
      <c r="C106" s="351" t="s">
        <v>84</v>
      </c>
      <c r="D106" s="353">
        <f>D105</f>
        <v>26.21870783776323</v>
      </c>
      <c r="E106" s="353">
        <f>VLOOKUP(B106,WA!C:AS,43,FALSE)</f>
        <v>26.22</v>
      </c>
      <c r="F106" s="353">
        <f t="shared" si="5"/>
        <v>-1.2921622367692009E-3</v>
      </c>
      <c r="G106" s="359"/>
      <c r="H106" s="351">
        <f>VLOOKUP(B106,WA!C:I,2,FALSE)</f>
        <v>20250701</v>
      </c>
      <c r="I106" s="351" t="str">
        <f>VLOOKUP(B106,WA!C:I,7,FALSE)</f>
        <v>Y</v>
      </c>
    </row>
    <row r="107" spans="1:9">
      <c r="B107" s="225" t="s">
        <v>1187</v>
      </c>
      <c r="C107" s="225" t="s">
        <v>84</v>
      </c>
      <c r="D107" s="354"/>
      <c r="E107" s="354">
        <f>VLOOKUP(B107,WA!C:AS,43,FALSE)</f>
        <v>0</v>
      </c>
      <c r="F107" s="354">
        <f t="shared" si="5"/>
        <v>0</v>
      </c>
      <c r="G107" s="225"/>
      <c r="H107" s="225">
        <f>VLOOKUP(B107,WA!C:I,2,FALSE)</f>
        <v>20240701</v>
      </c>
      <c r="I107" s="225" t="str">
        <f>VLOOKUP(B107,WA!C:I,7,FALSE)</f>
        <v>Y</v>
      </c>
    </row>
    <row r="108" spans="1:9">
      <c r="A108" t="s">
        <v>73</v>
      </c>
      <c r="F108" s="297"/>
    </row>
    <row r="109" spans="1:9">
      <c r="F109" s="297"/>
    </row>
    <row r="110" spans="1:9">
      <c r="A110" t="s">
        <v>109</v>
      </c>
      <c r="B110" s="351" t="s">
        <v>110</v>
      </c>
      <c r="C110" s="351" t="str">
        <f>VLOOKUP(B110,Reconnection!C:F,4,FALSE)</f>
        <v>RECONNECTION FEE ELECTRICITY</v>
      </c>
      <c r="D110" s="353">
        <f>'2025-2026 Tariff'!M274</f>
        <v>1079.3479582950579</v>
      </c>
      <c r="E110" s="353">
        <f>VLOOKUP(B110,Reconnection!C:K,9,FALSE)</f>
        <v>1079.3499999999999</v>
      </c>
      <c r="F110" s="353">
        <f t="shared" si="5"/>
        <v>-2.0417049420302646E-3</v>
      </c>
      <c r="G110" s="351"/>
      <c r="H110" s="351">
        <f>VLOOKUP(B110,Reconnection!C:I,2,FALSE)</f>
        <v>20250701</v>
      </c>
      <c r="I110" s="351" t="str">
        <f>VLOOKUP(B110,Reconnection!C:I,7,FALSE)</f>
        <v>Y</v>
      </c>
    </row>
    <row r="111" spans="1:9">
      <c r="B111" s="351" t="s">
        <v>111</v>
      </c>
      <c r="C111" s="351" t="str">
        <f>VLOOKUP(B111,Reconnection!C:F,4,FALSE)</f>
        <v>RECONNECTION FEE WATER</v>
      </c>
      <c r="D111" s="353">
        <f>'2025-2026 Tariff'!M371</f>
        <v>393.28061756644854</v>
      </c>
      <c r="E111" s="353">
        <f>VLOOKUP(B111,Reconnection!C:K,9,FALSE)</f>
        <v>393.28</v>
      </c>
      <c r="F111" s="353">
        <f t="shared" si="5"/>
        <v>6.1756644856814091E-4</v>
      </c>
      <c r="G111" s="351"/>
      <c r="H111" s="351">
        <f>VLOOKUP(B111,Reconnection!C:I,2,FALSE)</f>
        <v>20250701</v>
      </c>
      <c r="I111" s="351" t="str">
        <f>VLOOKUP(B111,Reconnection!C:I,7,FALSE)</f>
        <v>Y</v>
      </c>
    </row>
    <row r="112" spans="1:9">
      <c r="B112" s="351" t="s">
        <v>112</v>
      </c>
      <c r="C112" s="351" t="str">
        <f>VLOOKUP(B112,Reconnection!C:F,4,FALSE)</f>
        <v>RECONNECTION FEE WATER &amp; ELECTRICITY</v>
      </c>
      <c r="D112" s="353">
        <f>D110+D111</f>
        <v>1472.6285758615063</v>
      </c>
      <c r="E112" s="353">
        <f>VLOOKUP(B112,Reconnection!C:K,9,FALSE)</f>
        <v>1472.63</v>
      </c>
      <c r="F112" s="353">
        <f t="shared" si="5"/>
        <v>-1.4241384938031842E-3</v>
      </c>
      <c r="G112" s="351"/>
      <c r="H112" s="351">
        <f>VLOOKUP(B112,Reconnection!C:I,2,FALSE)</f>
        <v>20250701</v>
      </c>
      <c r="I112" s="351" t="str">
        <f>VLOOKUP(B112,Reconnection!C:I,7,FALSE)</f>
        <v>Y</v>
      </c>
    </row>
  </sheetData>
  <autoFilter ref="A1:I112" xr:uid="{00000000-0001-0000-0100-000000000000}"/>
  <phoneticPr fontId="118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5"/>
  <sheetViews>
    <sheetView workbookViewId="0">
      <pane ySplit="1" topLeftCell="A2" activePane="bottomLeft" state="frozen"/>
      <selection activeCell="J1" sqref="J1:K1"/>
      <selection pane="bottomLeft" activeCell="J1" sqref="J1:K1"/>
    </sheetView>
  </sheetViews>
  <sheetFormatPr defaultRowHeight="14.25"/>
  <cols>
    <col min="6" max="6" width="23.46484375" bestFit="1" customWidth="1"/>
    <col min="8" max="8" width="9.06640625" style="225"/>
    <col min="12" max="12" width="21.86328125" bestFit="1" customWidth="1"/>
    <col min="13" max="13" width="30.86328125" bestFit="1" customWidth="1"/>
    <col min="14" max="14" width="22.33203125" bestFit="1" customWidth="1"/>
    <col min="15" max="15" width="23.86328125" bestFit="1" customWidth="1"/>
    <col min="16" max="16" width="18.86328125" bestFit="1" customWidth="1"/>
  </cols>
  <sheetData>
    <row r="1" spans="1:16">
      <c r="A1" t="s">
        <v>1138</v>
      </c>
      <c r="B1" t="s">
        <v>1139</v>
      </c>
      <c r="C1" t="s">
        <v>1140</v>
      </c>
      <c r="D1" t="s">
        <v>1141</v>
      </c>
      <c r="E1" t="s">
        <v>1142</v>
      </c>
      <c r="F1" t="s">
        <v>1143</v>
      </c>
      <c r="G1" t="s">
        <v>1144</v>
      </c>
      <c r="H1" t="s">
        <v>1145</v>
      </c>
      <c r="I1" t="s">
        <v>1146</v>
      </c>
      <c r="J1" t="s">
        <v>1147</v>
      </c>
      <c r="K1" t="s">
        <v>1148</v>
      </c>
      <c r="L1" t="s">
        <v>1149</v>
      </c>
      <c r="M1" t="s">
        <v>1150</v>
      </c>
      <c r="N1" t="s">
        <v>1151</v>
      </c>
      <c r="O1" t="s">
        <v>1152</v>
      </c>
      <c r="P1" t="s">
        <v>1153</v>
      </c>
    </row>
    <row r="2" spans="1:16">
      <c r="A2" t="s">
        <v>579</v>
      </c>
      <c r="B2" t="s">
        <v>749</v>
      </c>
      <c r="C2" t="s">
        <v>591</v>
      </c>
      <c r="D2">
        <v>20090301</v>
      </c>
      <c r="F2" t="s">
        <v>750</v>
      </c>
      <c r="H2" t="s">
        <v>581</v>
      </c>
      <c r="J2" t="s">
        <v>751</v>
      </c>
      <c r="K2">
        <v>0</v>
      </c>
      <c r="L2" t="s">
        <v>752</v>
      </c>
    </row>
    <row r="3" spans="1:16">
      <c r="A3" t="s">
        <v>579</v>
      </c>
      <c r="B3" t="s">
        <v>749</v>
      </c>
      <c r="C3" t="s">
        <v>740</v>
      </c>
      <c r="D3">
        <v>20180401</v>
      </c>
      <c r="F3" t="s">
        <v>753</v>
      </c>
      <c r="H3" t="s">
        <v>581</v>
      </c>
      <c r="J3" t="s">
        <v>617</v>
      </c>
      <c r="K3">
        <v>15</v>
      </c>
      <c r="L3" t="s">
        <v>752</v>
      </c>
      <c r="M3" t="s">
        <v>752</v>
      </c>
      <c r="N3" t="s">
        <v>1154</v>
      </c>
      <c r="O3" t="s">
        <v>752</v>
      </c>
    </row>
    <row r="4" spans="1:16">
      <c r="A4" t="s">
        <v>579</v>
      </c>
      <c r="B4" t="s">
        <v>749</v>
      </c>
      <c r="C4" t="s">
        <v>754</v>
      </c>
      <c r="D4">
        <v>20250701</v>
      </c>
      <c r="F4" t="s">
        <v>755</v>
      </c>
      <c r="H4" t="s">
        <v>617</v>
      </c>
      <c r="J4" t="s">
        <v>617</v>
      </c>
      <c r="K4">
        <v>15</v>
      </c>
      <c r="L4" t="s">
        <v>756</v>
      </c>
      <c r="M4" t="s">
        <v>756</v>
      </c>
      <c r="N4" t="s">
        <v>1154</v>
      </c>
      <c r="O4" t="s">
        <v>756</v>
      </c>
    </row>
    <row r="5" spans="1:16">
      <c r="A5" t="s">
        <v>579</v>
      </c>
      <c r="B5" t="s">
        <v>749</v>
      </c>
      <c r="C5" t="s">
        <v>757</v>
      </c>
      <c r="D5">
        <v>20250701</v>
      </c>
      <c r="F5" t="s">
        <v>758</v>
      </c>
      <c r="H5" t="s">
        <v>617</v>
      </c>
      <c r="J5" t="s">
        <v>617</v>
      </c>
      <c r="K5">
        <v>15</v>
      </c>
      <c r="L5" t="s">
        <v>752</v>
      </c>
      <c r="M5" t="s">
        <v>752</v>
      </c>
      <c r="N5" t="s">
        <v>1154</v>
      </c>
      <c r="O5" t="s">
        <v>752</v>
      </c>
    </row>
    <row r="6" spans="1:16">
      <c r="A6" t="s">
        <v>579</v>
      </c>
      <c r="B6" t="s">
        <v>749</v>
      </c>
      <c r="C6" t="s">
        <v>759</v>
      </c>
      <c r="D6">
        <v>20250701</v>
      </c>
      <c r="F6" t="s">
        <v>760</v>
      </c>
      <c r="H6" t="s">
        <v>617</v>
      </c>
      <c r="J6" t="s">
        <v>617</v>
      </c>
      <c r="K6">
        <v>15</v>
      </c>
      <c r="L6" t="s">
        <v>761</v>
      </c>
      <c r="M6" t="s">
        <v>761</v>
      </c>
      <c r="N6" t="s">
        <v>1154</v>
      </c>
      <c r="O6" t="s">
        <v>761</v>
      </c>
    </row>
    <row r="7" spans="1:16">
      <c r="A7" t="s">
        <v>579</v>
      </c>
      <c r="B7" t="s">
        <v>749</v>
      </c>
      <c r="C7" t="s">
        <v>762</v>
      </c>
      <c r="D7">
        <v>20250701</v>
      </c>
      <c r="F7" t="s">
        <v>763</v>
      </c>
      <c r="H7" t="s">
        <v>617</v>
      </c>
      <c r="J7" t="s">
        <v>617</v>
      </c>
      <c r="K7">
        <v>15</v>
      </c>
      <c r="L7" t="s">
        <v>764</v>
      </c>
      <c r="M7" t="s">
        <v>764</v>
      </c>
      <c r="N7" t="s">
        <v>1154</v>
      </c>
      <c r="O7" t="s">
        <v>764</v>
      </c>
    </row>
    <row r="8" spans="1:16">
      <c r="A8" t="s">
        <v>579</v>
      </c>
      <c r="B8" t="s">
        <v>749</v>
      </c>
      <c r="C8" t="s">
        <v>582</v>
      </c>
      <c r="D8">
        <v>20250701</v>
      </c>
      <c r="F8" t="s">
        <v>765</v>
      </c>
      <c r="H8" t="s">
        <v>617</v>
      </c>
      <c r="J8" t="s">
        <v>617</v>
      </c>
      <c r="K8">
        <v>15</v>
      </c>
      <c r="L8" t="s">
        <v>756</v>
      </c>
      <c r="M8" t="s">
        <v>756</v>
      </c>
      <c r="N8" t="s">
        <v>1154</v>
      </c>
      <c r="O8" t="s">
        <v>756</v>
      </c>
    </row>
    <row r="9" spans="1:16">
      <c r="A9" t="s">
        <v>579</v>
      </c>
      <c r="B9" t="s">
        <v>749</v>
      </c>
      <c r="C9" t="s">
        <v>766</v>
      </c>
      <c r="D9">
        <v>20090301</v>
      </c>
      <c r="F9" t="s">
        <v>767</v>
      </c>
      <c r="H9" t="s">
        <v>581</v>
      </c>
      <c r="J9" t="s">
        <v>638</v>
      </c>
      <c r="K9">
        <v>0</v>
      </c>
      <c r="L9" t="s">
        <v>752</v>
      </c>
    </row>
    <row r="10" spans="1:16">
      <c r="A10" t="s">
        <v>579</v>
      </c>
      <c r="B10" t="s">
        <v>749</v>
      </c>
      <c r="C10" t="s">
        <v>768</v>
      </c>
      <c r="D10">
        <v>20250701</v>
      </c>
      <c r="F10" t="s">
        <v>769</v>
      </c>
      <c r="H10" t="s">
        <v>617</v>
      </c>
      <c r="J10" t="s">
        <v>617</v>
      </c>
      <c r="K10">
        <v>15</v>
      </c>
      <c r="L10" t="s">
        <v>752</v>
      </c>
      <c r="M10" t="s">
        <v>752</v>
      </c>
      <c r="N10" t="s">
        <v>1154</v>
      </c>
      <c r="O10" t="s">
        <v>752</v>
      </c>
    </row>
    <row r="11" spans="1:16">
      <c r="A11" t="s">
        <v>579</v>
      </c>
      <c r="B11" t="s">
        <v>749</v>
      </c>
      <c r="C11" t="s">
        <v>587</v>
      </c>
      <c r="D11">
        <v>20250701</v>
      </c>
      <c r="F11" t="s">
        <v>770</v>
      </c>
      <c r="H11" t="s">
        <v>617</v>
      </c>
      <c r="J11" t="s">
        <v>617</v>
      </c>
      <c r="K11">
        <v>15</v>
      </c>
      <c r="L11" t="s">
        <v>761</v>
      </c>
      <c r="M11" t="s">
        <v>761</v>
      </c>
      <c r="N11" t="s">
        <v>1154</v>
      </c>
      <c r="O11" t="s">
        <v>761</v>
      </c>
    </row>
    <row r="12" spans="1:16">
      <c r="A12" t="s">
        <v>579</v>
      </c>
      <c r="B12" t="s">
        <v>749</v>
      </c>
      <c r="C12" t="s">
        <v>596</v>
      </c>
      <c r="D12">
        <v>20250701</v>
      </c>
      <c r="F12" t="s">
        <v>771</v>
      </c>
      <c r="H12" t="s">
        <v>617</v>
      </c>
      <c r="J12" t="s">
        <v>617</v>
      </c>
      <c r="K12">
        <v>15</v>
      </c>
      <c r="L12" t="s">
        <v>764</v>
      </c>
      <c r="M12" t="s">
        <v>764</v>
      </c>
      <c r="N12" t="s">
        <v>1154</v>
      </c>
      <c r="O12" t="s">
        <v>764</v>
      </c>
    </row>
    <row r="13" spans="1:16">
      <c r="A13" t="s">
        <v>579</v>
      </c>
      <c r="B13" t="s">
        <v>749</v>
      </c>
      <c r="C13" t="s">
        <v>642</v>
      </c>
      <c r="D13">
        <v>20250701</v>
      </c>
      <c r="F13" t="s">
        <v>772</v>
      </c>
      <c r="H13" t="s">
        <v>617</v>
      </c>
      <c r="J13" t="s">
        <v>617</v>
      </c>
      <c r="K13">
        <v>15</v>
      </c>
      <c r="L13" t="s">
        <v>752</v>
      </c>
      <c r="M13" t="s">
        <v>752</v>
      </c>
      <c r="N13" t="s">
        <v>1154</v>
      </c>
      <c r="O13" t="s">
        <v>752</v>
      </c>
    </row>
    <row r="14" spans="1:16">
      <c r="A14" t="s">
        <v>579</v>
      </c>
      <c r="B14" t="s">
        <v>749</v>
      </c>
      <c r="C14" t="s">
        <v>603</v>
      </c>
      <c r="D14">
        <v>20250701</v>
      </c>
      <c r="F14" t="s">
        <v>773</v>
      </c>
      <c r="H14" t="s">
        <v>617</v>
      </c>
      <c r="J14" t="s">
        <v>617</v>
      </c>
      <c r="K14">
        <v>15</v>
      </c>
      <c r="L14" t="s">
        <v>774</v>
      </c>
      <c r="M14" t="s">
        <v>774</v>
      </c>
      <c r="N14" t="s">
        <v>1154</v>
      </c>
      <c r="O14" t="s">
        <v>774</v>
      </c>
    </row>
    <row r="15" spans="1:16">
      <c r="H15"/>
    </row>
  </sheetData>
  <autoFilter ref="A1:P14" xr:uid="{00000000-0001-0000-13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GX13"/>
  <sheetViews>
    <sheetView topLeftCell="AW1" workbookViewId="0">
      <pane ySplit="1" topLeftCell="A4" activePane="bottomLeft" state="frozen"/>
      <selection activeCell="J1" sqref="J1:K1"/>
      <selection pane="bottomLeft" activeCell="J1" sqref="J1:K1"/>
    </sheetView>
  </sheetViews>
  <sheetFormatPr defaultRowHeight="14.25"/>
  <cols>
    <col min="9" max="9" width="9.06640625" style="303"/>
  </cols>
  <sheetData>
    <row r="1" spans="1:206" s="296" customFormat="1" ht="28.5">
      <c r="A1" t="s">
        <v>924</v>
      </c>
      <c r="B1" t="s">
        <v>925</v>
      </c>
      <c r="C1" t="s">
        <v>926</v>
      </c>
      <c r="D1" t="s">
        <v>927</v>
      </c>
      <c r="E1" t="s">
        <v>928</v>
      </c>
      <c r="F1" t="s">
        <v>929</v>
      </c>
      <c r="G1" t="s">
        <v>930</v>
      </c>
      <c r="H1" t="s">
        <v>931</v>
      </c>
      <c r="I1" t="s">
        <v>932</v>
      </c>
      <c r="J1" t="s">
        <v>933</v>
      </c>
      <c r="K1" t="s">
        <v>934</v>
      </c>
      <c r="L1" t="s">
        <v>935</v>
      </c>
      <c r="M1" t="s">
        <v>936</v>
      </c>
      <c r="N1" t="s">
        <v>937</v>
      </c>
      <c r="O1" t="s">
        <v>938</v>
      </c>
      <c r="P1" t="s">
        <v>939</v>
      </c>
      <c r="Q1" t="s">
        <v>940</v>
      </c>
      <c r="R1" t="s">
        <v>941</v>
      </c>
      <c r="S1" t="s">
        <v>942</v>
      </c>
      <c r="T1" t="s">
        <v>943</v>
      </c>
      <c r="U1" t="s">
        <v>944</v>
      </c>
      <c r="V1" t="s">
        <v>945</v>
      </c>
      <c r="W1" t="s">
        <v>946</v>
      </c>
      <c r="X1" t="s">
        <v>947</v>
      </c>
      <c r="Y1" t="s">
        <v>948</v>
      </c>
      <c r="Z1" t="s">
        <v>949</v>
      </c>
      <c r="AA1" t="s">
        <v>950</v>
      </c>
      <c r="AB1" t="s">
        <v>951</v>
      </c>
      <c r="AC1" t="s">
        <v>952</v>
      </c>
      <c r="AD1" t="s">
        <v>953</v>
      </c>
      <c r="AE1" t="s">
        <v>954</v>
      </c>
      <c r="AF1" t="s">
        <v>955</v>
      </c>
      <c r="AG1" t="s">
        <v>956</v>
      </c>
      <c r="AH1" t="s">
        <v>957</v>
      </c>
      <c r="AI1" t="s">
        <v>958</v>
      </c>
      <c r="AJ1" t="s">
        <v>959</v>
      </c>
      <c r="AK1" t="s">
        <v>960</v>
      </c>
      <c r="AL1" t="s">
        <v>961</v>
      </c>
      <c r="AM1" t="s">
        <v>962</v>
      </c>
      <c r="AN1" t="s">
        <v>963</v>
      </c>
      <c r="AO1" t="s">
        <v>964</v>
      </c>
      <c r="AP1" t="s">
        <v>965</v>
      </c>
      <c r="AQ1" t="s">
        <v>966</v>
      </c>
      <c r="AR1" t="s">
        <v>967</v>
      </c>
      <c r="AS1" t="s">
        <v>968</v>
      </c>
      <c r="AT1" t="s">
        <v>969</v>
      </c>
      <c r="AU1" t="s">
        <v>970</v>
      </c>
      <c r="AV1" t="s">
        <v>971</v>
      </c>
      <c r="AW1" t="s">
        <v>972</v>
      </c>
      <c r="AX1" t="s">
        <v>973</v>
      </c>
      <c r="AY1" t="s">
        <v>974</v>
      </c>
      <c r="AZ1" t="s">
        <v>975</v>
      </c>
      <c r="BA1" t="s">
        <v>976</v>
      </c>
      <c r="BB1" t="s">
        <v>970</v>
      </c>
      <c r="BC1" t="s">
        <v>971</v>
      </c>
      <c r="BD1" t="s">
        <v>972</v>
      </c>
      <c r="BE1" t="s">
        <v>973</v>
      </c>
      <c r="BF1" t="s">
        <v>974</v>
      </c>
      <c r="BG1" t="s">
        <v>975</v>
      </c>
      <c r="BH1" t="s">
        <v>976</v>
      </c>
      <c r="BI1" t="s">
        <v>970</v>
      </c>
      <c r="BJ1" t="s">
        <v>971</v>
      </c>
      <c r="BK1" t="s">
        <v>972</v>
      </c>
      <c r="BL1" t="s">
        <v>973</v>
      </c>
      <c r="BM1" t="s">
        <v>974</v>
      </c>
      <c r="BN1" t="s">
        <v>975</v>
      </c>
      <c r="BO1" t="s">
        <v>976</v>
      </c>
      <c r="BP1" t="s">
        <v>970</v>
      </c>
      <c r="BQ1" t="s">
        <v>971</v>
      </c>
      <c r="BR1" t="s">
        <v>972</v>
      </c>
      <c r="BS1" t="s">
        <v>973</v>
      </c>
      <c r="BT1" t="s">
        <v>974</v>
      </c>
      <c r="BU1" t="s">
        <v>975</v>
      </c>
      <c r="BV1" t="s">
        <v>976</v>
      </c>
      <c r="BW1" t="s">
        <v>970</v>
      </c>
      <c r="BX1" t="s">
        <v>971</v>
      </c>
      <c r="BY1" t="s">
        <v>972</v>
      </c>
      <c r="BZ1" t="s">
        <v>973</v>
      </c>
      <c r="CA1" t="s">
        <v>974</v>
      </c>
      <c r="CB1" t="s">
        <v>975</v>
      </c>
      <c r="CC1" t="s">
        <v>976</v>
      </c>
      <c r="CD1" t="s">
        <v>970</v>
      </c>
      <c r="CE1" t="s">
        <v>971</v>
      </c>
      <c r="CF1" t="s">
        <v>972</v>
      </c>
      <c r="CG1" t="s">
        <v>973</v>
      </c>
      <c r="CH1" t="s">
        <v>974</v>
      </c>
      <c r="CI1" t="s">
        <v>975</v>
      </c>
      <c r="CJ1" t="s">
        <v>976</v>
      </c>
      <c r="CK1" t="s">
        <v>970</v>
      </c>
      <c r="CL1" t="s">
        <v>971</v>
      </c>
      <c r="CM1" t="s">
        <v>972</v>
      </c>
      <c r="CN1" t="s">
        <v>973</v>
      </c>
      <c r="CO1" t="s">
        <v>974</v>
      </c>
      <c r="CP1" t="s">
        <v>975</v>
      </c>
      <c r="CQ1" t="s">
        <v>976</v>
      </c>
      <c r="CR1" t="s">
        <v>970</v>
      </c>
      <c r="CS1" t="s">
        <v>971</v>
      </c>
      <c r="CT1" t="s">
        <v>972</v>
      </c>
      <c r="CU1" t="s">
        <v>973</v>
      </c>
      <c r="CV1" t="s">
        <v>974</v>
      </c>
      <c r="CW1" t="s">
        <v>975</v>
      </c>
      <c r="CX1" t="s">
        <v>976</v>
      </c>
      <c r="CY1" t="s">
        <v>970</v>
      </c>
      <c r="CZ1" t="s">
        <v>971</v>
      </c>
      <c r="DA1" t="s">
        <v>972</v>
      </c>
      <c r="DB1" t="s">
        <v>973</v>
      </c>
      <c r="DC1" t="s">
        <v>974</v>
      </c>
      <c r="DD1" t="s">
        <v>975</v>
      </c>
      <c r="DE1" t="s">
        <v>976</v>
      </c>
      <c r="DF1" t="s">
        <v>970</v>
      </c>
      <c r="DG1" t="s">
        <v>971</v>
      </c>
      <c r="DH1" t="s">
        <v>972</v>
      </c>
      <c r="DI1" t="s">
        <v>973</v>
      </c>
      <c r="DJ1" t="s">
        <v>974</v>
      </c>
      <c r="DK1" t="s">
        <v>975</v>
      </c>
      <c r="DL1" t="s">
        <v>976</v>
      </c>
      <c r="DM1" t="s">
        <v>970</v>
      </c>
      <c r="DN1" t="s">
        <v>971</v>
      </c>
      <c r="DO1" t="s">
        <v>972</v>
      </c>
      <c r="DP1" t="s">
        <v>973</v>
      </c>
      <c r="DQ1" t="s">
        <v>974</v>
      </c>
      <c r="DR1" t="s">
        <v>975</v>
      </c>
      <c r="DS1" t="s">
        <v>976</v>
      </c>
      <c r="DT1" t="s">
        <v>970</v>
      </c>
      <c r="DU1" t="s">
        <v>971</v>
      </c>
      <c r="DV1" t="s">
        <v>972</v>
      </c>
      <c r="DW1" t="s">
        <v>973</v>
      </c>
      <c r="DX1" t="s">
        <v>974</v>
      </c>
      <c r="DY1" t="s">
        <v>975</v>
      </c>
      <c r="DZ1" t="s">
        <v>976</v>
      </c>
      <c r="EA1" t="s">
        <v>970</v>
      </c>
      <c r="EB1" t="s">
        <v>971</v>
      </c>
      <c r="EC1" t="s">
        <v>972</v>
      </c>
      <c r="ED1" t="s">
        <v>973</v>
      </c>
      <c r="EE1" t="s">
        <v>974</v>
      </c>
      <c r="EF1" t="s">
        <v>975</v>
      </c>
      <c r="EG1" t="s">
        <v>976</v>
      </c>
      <c r="EH1" t="s">
        <v>970</v>
      </c>
      <c r="EI1" t="s">
        <v>971</v>
      </c>
      <c r="EJ1" t="s">
        <v>972</v>
      </c>
      <c r="EK1" t="s">
        <v>973</v>
      </c>
      <c r="EL1" t="s">
        <v>974</v>
      </c>
      <c r="EM1" t="s">
        <v>975</v>
      </c>
      <c r="EN1" t="s">
        <v>976</v>
      </c>
      <c r="EO1" t="s">
        <v>970</v>
      </c>
      <c r="EP1" t="s">
        <v>971</v>
      </c>
      <c r="EQ1" t="s">
        <v>972</v>
      </c>
      <c r="ER1" t="s">
        <v>973</v>
      </c>
      <c r="ES1" t="s">
        <v>974</v>
      </c>
      <c r="ET1" t="s">
        <v>975</v>
      </c>
      <c r="EU1" t="s">
        <v>976</v>
      </c>
      <c r="EV1" t="s">
        <v>970</v>
      </c>
      <c r="EW1" t="s">
        <v>971</v>
      </c>
      <c r="EX1" t="s">
        <v>972</v>
      </c>
      <c r="EY1" t="s">
        <v>973</v>
      </c>
      <c r="EZ1" t="s">
        <v>974</v>
      </c>
      <c r="FA1" t="s">
        <v>975</v>
      </c>
      <c r="FB1" t="s">
        <v>976</v>
      </c>
      <c r="FC1" t="s">
        <v>970</v>
      </c>
      <c r="FD1" t="s">
        <v>971</v>
      </c>
      <c r="FE1" t="s">
        <v>972</v>
      </c>
      <c r="FF1" t="s">
        <v>973</v>
      </c>
      <c r="FG1" t="s">
        <v>974</v>
      </c>
      <c r="FH1" t="s">
        <v>975</v>
      </c>
      <c r="FI1" t="s">
        <v>976</v>
      </c>
      <c r="FJ1" t="s">
        <v>970</v>
      </c>
      <c r="FK1" t="s">
        <v>971</v>
      </c>
      <c r="FL1" t="s">
        <v>972</v>
      </c>
      <c r="FM1" t="s">
        <v>973</v>
      </c>
      <c r="FN1" t="s">
        <v>974</v>
      </c>
      <c r="FO1" t="s">
        <v>975</v>
      </c>
      <c r="FP1" t="s">
        <v>976</v>
      </c>
      <c r="FQ1" t="s">
        <v>970</v>
      </c>
      <c r="FR1" t="s">
        <v>971</v>
      </c>
      <c r="FS1" t="s">
        <v>972</v>
      </c>
      <c r="FT1" t="s">
        <v>973</v>
      </c>
      <c r="FU1" t="s">
        <v>974</v>
      </c>
      <c r="FV1" t="s">
        <v>975</v>
      </c>
      <c r="FW1" t="s">
        <v>976</v>
      </c>
      <c r="FX1" t="s">
        <v>970</v>
      </c>
      <c r="FY1" t="s">
        <v>971</v>
      </c>
      <c r="FZ1" t="s">
        <v>972</v>
      </c>
      <c r="GA1" t="s">
        <v>973</v>
      </c>
      <c r="GB1" t="s">
        <v>974</v>
      </c>
      <c r="GC1" t="s">
        <v>975</v>
      </c>
      <c r="GD1" t="s">
        <v>976</v>
      </c>
      <c r="GE1" t="s">
        <v>977</v>
      </c>
      <c r="GF1"/>
      <c r="GG1"/>
      <c r="GH1" s="296" t="s">
        <v>614</v>
      </c>
      <c r="GI1" s="296" t="s">
        <v>607</v>
      </c>
      <c r="GJ1" s="296" t="s">
        <v>608</v>
      </c>
      <c r="GK1" s="296" t="s">
        <v>609</v>
      </c>
      <c r="GL1" s="296" t="s">
        <v>610</v>
      </c>
      <c r="GM1" s="296" t="s">
        <v>611</v>
      </c>
      <c r="GN1" s="296" t="s">
        <v>612</v>
      </c>
      <c r="GO1" s="296" t="s">
        <v>613</v>
      </c>
      <c r="GP1" s="296" t="s">
        <v>614</v>
      </c>
      <c r="GQ1" s="296" t="s">
        <v>607</v>
      </c>
      <c r="GR1" s="296" t="s">
        <v>608</v>
      </c>
      <c r="GS1" s="296" t="s">
        <v>609</v>
      </c>
      <c r="GT1" s="296" t="s">
        <v>610</v>
      </c>
      <c r="GU1" s="296" t="s">
        <v>611</v>
      </c>
      <c r="GV1" s="296" t="s">
        <v>612</v>
      </c>
      <c r="GW1" s="296" t="s">
        <v>613</v>
      </c>
      <c r="GX1" s="296" t="s">
        <v>614</v>
      </c>
    </row>
    <row r="2" spans="1:206" hidden="1">
      <c r="A2" t="s">
        <v>579</v>
      </c>
      <c r="B2" t="s">
        <v>132</v>
      </c>
      <c r="C2" t="s">
        <v>23</v>
      </c>
      <c r="D2">
        <v>20250701</v>
      </c>
      <c r="F2" t="s">
        <v>615</v>
      </c>
      <c r="I2" t="s">
        <v>581</v>
      </c>
      <c r="L2">
        <v>0</v>
      </c>
      <c r="N2" t="s">
        <v>582</v>
      </c>
      <c r="O2" t="s">
        <v>616</v>
      </c>
      <c r="P2">
        <v>0</v>
      </c>
      <c r="Q2">
        <v>0</v>
      </c>
      <c r="R2" t="s">
        <v>616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E2">
        <v>0</v>
      </c>
      <c r="AG2">
        <v>0</v>
      </c>
      <c r="AH2">
        <v>0</v>
      </c>
      <c r="AI2" t="s">
        <v>617</v>
      </c>
      <c r="AK2">
        <v>0</v>
      </c>
      <c r="AL2" t="s">
        <v>616</v>
      </c>
      <c r="AN2">
        <v>0</v>
      </c>
      <c r="AP2">
        <v>0</v>
      </c>
      <c r="AQ2">
        <v>0</v>
      </c>
      <c r="AR2" t="s">
        <v>581</v>
      </c>
      <c r="AS2" t="s">
        <v>618</v>
      </c>
      <c r="AT2" t="s">
        <v>616</v>
      </c>
      <c r="AU2" t="s">
        <v>616</v>
      </c>
      <c r="AV2" t="s">
        <v>581</v>
      </c>
      <c r="AW2" t="s">
        <v>581</v>
      </c>
      <c r="AX2">
        <v>1</v>
      </c>
      <c r="AY2">
        <v>2.8896000000000002</v>
      </c>
      <c r="AZ2">
        <v>0</v>
      </c>
      <c r="BA2">
        <v>0</v>
      </c>
      <c r="BB2">
        <v>2.8896000000000002</v>
      </c>
      <c r="BC2">
        <v>0</v>
      </c>
      <c r="BD2">
        <v>0</v>
      </c>
      <c r="BE2">
        <v>2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3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4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5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6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7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8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9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10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11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12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13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14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15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16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17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18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19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20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19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20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</row>
    <row r="3" spans="1:206" hidden="1">
      <c r="A3" t="s">
        <v>579</v>
      </c>
      <c r="B3" t="s">
        <v>132</v>
      </c>
      <c r="C3" t="s">
        <v>24</v>
      </c>
      <c r="D3">
        <v>20250701</v>
      </c>
      <c r="F3" t="s">
        <v>619</v>
      </c>
      <c r="I3" t="s">
        <v>581</v>
      </c>
      <c r="L3">
        <v>0</v>
      </c>
      <c r="N3" t="s">
        <v>582</v>
      </c>
      <c r="O3" t="s">
        <v>620</v>
      </c>
      <c r="P3">
        <v>0</v>
      </c>
      <c r="Q3">
        <v>0</v>
      </c>
      <c r="R3" t="s">
        <v>620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E3">
        <v>0</v>
      </c>
      <c r="AG3">
        <v>0</v>
      </c>
      <c r="AH3">
        <v>0</v>
      </c>
      <c r="AI3" t="s">
        <v>617</v>
      </c>
      <c r="AK3">
        <v>0</v>
      </c>
      <c r="AL3" t="s">
        <v>620</v>
      </c>
      <c r="AN3">
        <v>0</v>
      </c>
      <c r="AP3">
        <v>0</v>
      </c>
      <c r="AQ3">
        <v>0</v>
      </c>
      <c r="AR3" t="s">
        <v>581</v>
      </c>
      <c r="AS3" t="s">
        <v>621</v>
      </c>
      <c r="AT3" t="s">
        <v>620</v>
      </c>
      <c r="AU3" t="s">
        <v>620</v>
      </c>
      <c r="AV3" t="s">
        <v>581</v>
      </c>
      <c r="AW3" t="s">
        <v>581</v>
      </c>
      <c r="AX3">
        <v>1</v>
      </c>
      <c r="AY3">
        <v>2.8896000000000002</v>
      </c>
      <c r="AZ3">
        <v>0</v>
      </c>
      <c r="BA3">
        <v>0</v>
      </c>
      <c r="BB3">
        <v>2.8896000000000002</v>
      </c>
      <c r="BC3">
        <v>0</v>
      </c>
      <c r="BD3">
        <v>0</v>
      </c>
      <c r="BE3">
        <v>2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3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4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5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6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7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8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9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10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11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12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13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14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15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16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17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18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19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20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19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20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</row>
    <row r="4" spans="1:206" s="225" customFormat="1">
      <c r="A4" t="s">
        <v>579</v>
      </c>
      <c r="B4" t="s">
        <v>132</v>
      </c>
      <c r="C4" t="s">
        <v>25</v>
      </c>
      <c r="D4">
        <v>20250701</v>
      </c>
      <c r="E4"/>
      <c r="F4" t="s">
        <v>622</v>
      </c>
      <c r="G4"/>
      <c r="H4"/>
      <c r="I4" t="s">
        <v>581</v>
      </c>
      <c r="J4"/>
      <c r="K4"/>
      <c r="L4">
        <v>0</v>
      </c>
      <c r="M4"/>
      <c r="N4" t="s">
        <v>582</v>
      </c>
      <c r="O4" t="s">
        <v>620</v>
      </c>
      <c r="P4">
        <v>0</v>
      </c>
      <c r="Q4">
        <v>0</v>
      </c>
      <c r="R4" t="s">
        <v>620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/>
      <c r="AE4">
        <v>0</v>
      </c>
      <c r="AF4"/>
      <c r="AG4">
        <v>0</v>
      </c>
      <c r="AH4">
        <v>0</v>
      </c>
      <c r="AI4" t="s">
        <v>617</v>
      </c>
      <c r="AJ4"/>
      <c r="AK4">
        <v>0</v>
      </c>
      <c r="AL4" t="s">
        <v>620</v>
      </c>
      <c r="AM4"/>
      <c r="AN4">
        <v>0</v>
      </c>
      <c r="AO4"/>
      <c r="AP4">
        <v>0</v>
      </c>
      <c r="AQ4">
        <v>0</v>
      </c>
      <c r="AR4" t="s">
        <v>581</v>
      </c>
      <c r="AS4" t="s">
        <v>618</v>
      </c>
      <c r="AT4" t="s">
        <v>620</v>
      </c>
      <c r="AU4" t="s">
        <v>620</v>
      </c>
      <c r="AV4" t="s">
        <v>581</v>
      </c>
      <c r="AW4" t="s">
        <v>581</v>
      </c>
      <c r="AX4">
        <v>1</v>
      </c>
      <c r="AY4">
        <v>0</v>
      </c>
      <c r="AZ4">
        <v>0</v>
      </c>
      <c r="BA4">
        <v>382.21120000000002</v>
      </c>
      <c r="BB4">
        <v>0</v>
      </c>
      <c r="BC4">
        <v>0</v>
      </c>
      <c r="BD4">
        <v>0</v>
      </c>
      <c r="BE4">
        <v>2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3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4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5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6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7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8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9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10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11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12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13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14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15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16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17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18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19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20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 s="225">
        <v>0</v>
      </c>
      <c r="GI4" s="225">
        <v>19</v>
      </c>
      <c r="GJ4" s="225">
        <v>0</v>
      </c>
      <c r="GK4" s="225">
        <v>0</v>
      </c>
      <c r="GL4" s="225">
        <v>0</v>
      </c>
      <c r="GM4" s="225">
        <v>0</v>
      </c>
      <c r="GN4" s="225">
        <v>0</v>
      </c>
      <c r="GO4" s="225">
        <v>0</v>
      </c>
      <c r="GP4" s="225">
        <v>0</v>
      </c>
      <c r="GQ4" s="225">
        <v>20</v>
      </c>
      <c r="GR4" s="225">
        <v>0</v>
      </c>
      <c r="GS4" s="225">
        <v>0</v>
      </c>
      <c r="GT4" s="225">
        <v>0</v>
      </c>
      <c r="GU4" s="225">
        <v>0</v>
      </c>
      <c r="GV4" s="225">
        <v>0</v>
      </c>
      <c r="GW4" s="225">
        <v>0</v>
      </c>
      <c r="GX4" s="225">
        <v>0</v>
      </c>
    </row>
    <row r="5" spans="1:206" hidden="1">
      <c r="A5" t="s">
        <v>579</v>
      </c>
      <c r="B5" t="s">
        <v>132</v>
      </c>
      <c r="C5" t="s">
        <v>26</v>
      </c>
      <c r="D5">
        <v>20250701</v>
      </c>
      <c r="F5" t="s">
        <v>623</v>
      </c>
      <c r="I5" t="s">
        <v>581</v>
      </c>
      <c r="L5">
        <v>0</v>
      </c>
      <c r="N5" t="s">
        <v>582</v>
      </c>
      <c r="O5" t="s">
        <v>620</v>
      </c>
      <c r="P5">
        <v>0</v>
      </c>
      <c r="Q5">
        <v>0</v>
      </c>
      <c r="R5" t="s">
        <v>620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E5">
        <v>0</v>
      </c>
      <c r="AG5">
        <v>0</v>
      </c>
      <c r="AH5">
        <v>0</v>
      </c>
      <c r="AI5" t="s">
        <v>617</v>
      </c>
      <c r="AK5">
        <v>0</v>
      </c>
      <c r="AL5" t="s">
        <v>620</v>
      </c>
      <c r="AN5">
        <v>0</v>
      </c>
      <c r="AP5">
        <v>0</v>
      </c>
      <c r="AQ5">
        <v>0</v>
      </c>
      <c r="AR5" t="s">
        <v>581</v>
      </c>
      <c r="AS5" t="s">
        <v>618</v>
      </c>
      <c r="AT5" t="s">
        <v>620</v>
      </c>
      <c r="AU5" t="s">
        <v>620</v>
      </c>
      <c r="AV5" t="s">
        <v>581</v>
      </c>
      <c r="AW5" t="s">
        <v>581</v>
      </c>
      <c r="AX5">
        <v>1</v>
      </c>
      <c r="AY5">
        <v>2.0169999999999999</v>
      </c>
      <c r="AZ5">
        <v>0</v>
      </c>
      <c r="BA5">
        <v>0</v>
      </c>
      <c r="BB5">
        <v>2.0169999999999999</v>
      </c>
      <c r="BC5">
        <v>0</v>
      </c>
      <c r="BD5">
        <v>0</v>
      </c>
      <c r="BE5">
        <v>2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3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4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5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6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7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8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9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10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11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12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13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14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15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16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17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18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19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20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19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20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</row>
    <row r="6" spans="1:206" s="225" customFormat="1">
      <c r="A6" t="s">
        <v>579</v>
      </c>
      <c r="B6" t="s">
        <v>132</v>
      </c>
      <c r="C6" t="s">
        <v>27</v>
      </c>
      <c r="D6">
        <v>20250701</v>
      </c>
      <c r="E6"/>
      <c r="F6" t="s">
        <v>622</v>
      </c>
      <c r="G6"/>
      <c r="H6"/>
      <c r="I6" t="s">
        <v>581</v>
      </c>
      <c r="J6"/>
      <c r="K6"/>
      <c r="L6">
        <v>0</v>
      </c>
      <c r="M6"/>
      <c r="N6" t="s">
        <v>582</v>
      </c>
      <c r="O6" t="s">
        <v>620</v>
      </c>
      <c r="P6">
        <v>0</v>
      </c>
      <c r="Q6">
        <v>0</v>
      </c>
      <c r="R6" t="s">
        <v>620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/>
      <c r="AE6">
        <v>0</v>
      </c>
      <c r="AF6"/>
      <c r="AG6">
        <v>0</v>
      </c>
      <c r="AH6">
        <v>0</v>
      </c>
      <c r="AI6" t="s">
        <v>617</v>
      </c>
      <c r="AJ6"/>
      <c r="AK6">
        <v>0</v>
      </c>
      <c r="AL6" t="s">
        <v>620</v>
      </c>
      <c r="AM6"/>
      <c r="AN6">
        <v>0</v>
      </c>
      <c r="AO6"/>
      <c r="AP6">
        <v>0</v>
      </c>
      <c r="AQ6">
        <v>0</v>
      </c>
      <c r="AR6" t="s">
        <v>581</v>
      </c>
      <c r="AS6" t="s">
        <v>618</v>
      </c>
      <c r="AT6" t="s">
        <v>620</v>
      </c>
      <c r="AU6" t="s">
        <v>620</v>
      </c>
      <c r="AV6" t="s">
        <v>581</v>
      </c>
      <c r="AW6" t="s">
        <v>581</v>
      </c>
      <c r="AX6">
        <v>1</v>
      </c>
      <c r="AY6">
        <v>0</v>
      </c>
      <c r="AZ6">
        <v>0</v>
      </c>
      <c r="BA6">
        <v>382.21120000000002</v>
      </c>
      <c r="BB6">
        <v>0</v>
      </c>
      <c r="BC6">
        <v>0</v>
      </c>
      <c r="BD6">
        <v>0</v>
      </c>
      <c r="BE6">
        <v>2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3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4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5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6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7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8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9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10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11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12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13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14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15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16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17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18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19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20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 s="225">
        <v>0</v>
      </c>
      <c r="GI6" s="225">
        <v>19</v>
      </c>
      <c r="GJ6" s="225">
        <v>0</v>
      </c>
      <c r="GK6" s="225">
        <v>0</v>
      </c>
      <c r="GL6" s="225">
        <v>0</v>
      </c>
      <c r="GM6" s="225">
        <v>0</v>
      </c>
      <c r="GN6" s="225">
        <v>0</v>
      </c>
      <c r="GO6" s="225">
        <v>0</v>
      </c>
      <c r="GP6" s="225">
        <v>0</v>
      </c>
      <c r="GQ6" s="225">
        <v>20</v>
      </c>
      <c r="GR6" s="225">
        <v>0</v>
      </c>
      <c r="GS6" s="225">
        <v>0</v>
      </c>
      <c r="GT6" s="225">
        <v>0</v>
      </c>
      <c r="GU6" s="225">
        <v>0</v>
      </c>
      <c r="GV6" s="225">
        <v>0</v>
      </c>
      <c r="GW6" s="225">
        <v>0</v>
      </c>
      <c r="GX6" s="225">
        <v>0</v>
      </c>
    </row>
    <row r="7" spans="1:206" s="225" customFormat="1" hidden="1">
      <c r="A7" t="s">
        <v>579</v>
      </c>
      <c r="B7" t="s">
        <v>132</v>
      </c>
      <c r="C7" t="s">
        <v>28</v>
      </c>
      <c r="D7">
        <v>20250701</v>
      </c>
      <c r="E7"/>
      <c r="F7" t="s">
        <v>624</v>
      </c>
      <c r="G7"/>
      <c r="H7"/>
      <c r="I7" t="s">
        <v>581</v>
      </c>
      <c r="J7"/>
      <c r="K7"/>
      <c r="L7">
        <v>0</v>
      </c>
      <c r="M7"/>
      <c r="N7" t="s">
        <v>591</v>
      </c>
      <c r="O7" t="s">
        <v>625</v>
      </c>
      <c r="P7">
        <v>0</v>
      </c>
      <c r="Q7">
        <v>0</v>
      </c>
      <c r="R7" t="s">
        <v>625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/>
      <c r="AE7">
        <v>0</v>
      </c>
      <c r="AF7"/>
      <c r="AG7">
        <v>0</v>
      </c>
      <c r="AH7">
        <v>0</v>
      </c>
      <c r="AI7" t="s">
        <v>617</v>
      </c>
      <c r="AJ7"/>
      <c r="AK7">
        <v>0</v>
      </c>
      <c r="AL7" t="s">
        <v>625</v>
      </c>
      <c r="AM7"/>
      <c r="AN7">
        <v>0</v>
      </c>
      <c r="AO7"/>
      <c r="AP7">
        <v>0</v>
      </c>
      <c r="AQ7">
        <v>0</v>
      </c>
      <c r="AR7" t="s">
        <v>581</v>
      </c>
      <c r="AS7" t="s">
        <v>618</v>
      </c>
      <c r="AT7" t="s">
        <v>621</v>
      </c>
      <c r="AU7" t="s">
        <v>625</v>
      </c>
      <c r="AV7" t="s">
        <v>581</v>
      </c>
      <c r="AW7" t="s">
        <v>581</v>
      </c>
      <c r="AX7">
        <v>1</v>
      </c>
      <c r="AY7">
        <v>2.88896</v>
      </c>
      <c r="AZ7">
        <v>0</v>
      </c>
      <c r="BA7">
        <v>0</v>
      </c>
      <c r="BB7">
        <v>2.8896000000000002</v>
      </c>
      <c r="BC7">
        <v>0</v>
      </c>
      <c r="BD7">
        <v>0</v>
      </c>
      <c r="BE7">
        <v>2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3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4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5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6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7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8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9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10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11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12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13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14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15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16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17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18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19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20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 s="225">
        <v>0</v>
      </c>
      <c r="GI7" s="225">
        <v>19</v>
      </c>
      <c r="GJ7" s="225">
        <v>0</v>
      </c>
      <c r="GK7" s="225">
        <v>0</v>
      </c>
      <c r="GL7" s="225">
        <v>0</v>
      </c>
      <c r="GM7" s="225">
        <v>0</v>
      </c>
      <c r="GN7" s="225">
        <v>0</v>
      </c>
      <c r="GO7" s="225">
        <v>0</v>
      </c>
      <c r="GP7" s="225">
        <v>0</v>
      </c>
      <c r="GQ7" s="225">
        <v>20</v>
      </c>
      <c r="GR7" s="225">
        <v>0</v>
      </c>
      <c r="GS7" s="225">
        <v>0</v>
      </c>
      <c r="GT7" s="225">
        <v>0</v>
      </c>
      <c r="GU7" s="225">
        <v>0</v>
      </c>
      <c r="GV7" s="225">
        <v>0</v>
      </c>
      <c r="GW7" s="225">
        <v>0</v>
      </c>
      <c r="GX7" s="225">
        <v>0</v>
      </c>
    </row>
    <row r="8" spans="1:206" hidden="1">
      <c r="A8" t="s">
        <v>579</v>
      </c>
      <c r="B8" t="s">
        <v>132</v>
      </c>
      <c r="C8" t="s">
        <v>626</v>
      </c>
      <c r="D8">
        <v>20250701</v>
      </c>
      <c r="F8" t="s">
        <v>627</v>
      </c>
      <c r="I8" t="s">
        <v>581</v>
      </c>
      <c r="L8">
        <v>0</v>
      </c>
      <c r="N8" t="s">
        <v>582</v>
      </c>
      <c r="O8" t="s">
        <v>628</v>
      </c>
      <c r="P8">
        <v>0</v>
      </c>
      <c r="Q8">
        <v>0</v>
      </c>
      <c r="R8" t="s">
        <v>628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E8">
        <v>0</v>
      </c>
      <c r="AG8">
        <v>0</v>
      </c>
      <c r="AH8">
        <v>0</v>
      </c>
      <c r="AI8" t="s">
        <v>617</v>
      </c>
      <c r="AK8">
        <v>0</v>
      </c>
      <c r="AL8" t="s">
        <v>628</v>
      </c>
      <c r="AN8">
        <v>0</v>
      </c>
      <c r="AP8">
        <v>0</v>
      </c>
      <c r="AQ8">
        <v>0</v>
      </c>
      <c r="AR8" t="s">
        <v>581</v>
      </c>
      <c r="AS8" t="s">
        <v>628</v>
      </c>
      <c r="AT8" t="s">
        <v>628</v>
      </c>
      <c r="AU8" t="s">
        <v>628</v>
      </c>
      <c r="AV8" t="s">
        <v>581</v>
      </c>
      <c r="AW8" t="s">
        <v>581</v>
      </c>
      <c r="AX8">
        <v>1</v>
      </c>
      <c r="AY8">
        <v>2.8896000000000002</v>
      </c>
      <c r="AZ8">
        <v>0</v>
      </c>
      <c r="BA8">
        <v>0</v>
      </c>
      <c r="BB8">
        <v>2.8896000000000002</v>
      </c>
      <c r="BC8">
        <v>0</v>
      </c>
      <c r="BD8">
        <v>0</v>
      </c>
      <c r="BE8">
        <v>2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3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4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5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6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7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8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9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10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11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12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13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14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15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16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17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18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19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20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19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20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</row>
    <row r="9" spans="1:206" hidden="1">
      <c r="A9" t="s">
        <v>579</v>
      </c>
      <c r="B9" t="s">
        <v>132</v>
      </c>
      <c r="C9" t="s">
        <v>629</v>
      </c>
      <c r="D9">
        <v>20250701</v>
      </c>
      <c r="F9" t="s">
        <v>630</v>
      </c>
      <c r="I9" t="s">
        <v>581</v>
      </c>
      <c r="L9">
        <v>0</v>
      </c>
      <c r="N9" t="s">
        <v>582</v>
      </c>
      <c r="O9" t="s">
        <v>631</v>
      </c>
      <c r="P9">
        <v>0</v>
      </c>
      <c r="Q9">
        <v>0</v>
      </c>
      <c r="R9" t="s">
        <v>631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E9">
        <v>0</v>
      </c>
      <c r="AG9">
        <v>0</v>
      </c>
      <c r="AH9">
        <v>0</v>
      </c>
      <c r="AI9" t="s">
        <v>617</v>
      </c>
      <c r="AK9">
        <v>0</v>
      </c>
      <c r="AL9" t="s">
        <v>631</v>
      </c>
      <c r="AN9">
        <v>0</v>
      </c>
      <c r="AP9">
        <v>0</v>
      </c>
      <c r="AQ9">
        <v>0</v>
      </c>
      <c r="AR9" t="s">
        <v>581</v>
      </c>
      <c r="AS9" t="s">
        <v>631</v>
      </c>
      <c r="AT9" t="s">
        <v>631</v>
      </c>
      <c r="AU9" t="s">
        <v>631</v>
      </c>
      <c r="AV9" t="s">
        <v>581</v>
      </c>
      <c r="AW9" t="s">
        <v>581</v>
      </c>
      <c r="AX9">
        <v>1</v>
      </c>
      <c r="AY9">
        <v>0</v>
      </c>
      <c r="AZ9">
        <v>50</v>
      </c>
      <c r="BA9">
        <v>0</v>
      </c>
      <c r="BB9">
        <v>0</v>
      </c>
      <c r="BC9">
        <v>1.9263999999999999</v>
      </c>
      <c r="BD9">
        <v>0</v>
      </c>
      <c r="BE9">
        <v>2</v>
      </c>
      <c r="BF9">
        <v>2.4767999999999999</v>
      </c>
      <c r="BG9">
        <v>300</v>
      </c>
      <c r="BH9">
        <v>0</v>
      </c>
      <c r="BI9">
        <v>0</v>
      </c>
      <c r="BJ9">
        <v>0</v>
      </c>
      <c r="BK9">
        <v>0</v>
      </c>
      <c r="BL9">
        <v>3</v>
      </c>
      <c r="BM9">
        <v>3.4857</v>
      </c>
      <c r="BN9">
        <v>250</v>
      </c>
      <c r="BO9">
        <v>0</v>
      </c>
      <c r="BP9">
        <v>0</v>
      </c>
      <c r="BQ9">
        <v>0</v>
      </c>
      <c r="BR9">
        <v>0</v>
      </c>
      <c r="BS9">
        <v>4</v>
      </c>
      <c r="BT9">
        <v>4.1048999999999998</v>
      </c>
      <c r="BU9">
        <v>0</v>
      </c>
      <c r="BV9">
        <v>0</v>
      </c>
      <c r="BW9">
        <v>0</v>
      </c>
      <c r="BX9">
        <v>0</v>
      </c>
      <c r="BY9">
        <v>0</v>
      </c>
      <c r="BZ9">
        <v>5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6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7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8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9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10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11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12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13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14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15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16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17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18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19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20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19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20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</row>
    <row r="10" spans="1:206" hidden="1">
      <c r="A10" t="s">
        <v>579</v>
      </c>
      <c r="B10" t="s">
        <v>132</v>
      </c>
      <c r="C10" t="s">
        <v>632</v>
      </c>
      <c r="D10">
        <v>20250701</v>
      </c>
      <c r="F10" t="s">
        <v>633</v>
      </c>
      <c r="I10" t="s">
        <v>581</v>
      </c>
      <c r="L10">
        <v>0</v>
      </c>
      <c r="N10" t="s">
        <v>582</v>
      </c>
      <c r="O10" t="s">
        <v>631</v>
      </c>
      <c r="P10">
        <v>0</v>
      </c>
      <c r="Q10">
        <v>0</v>
      </c>
      <c r="R10" t="s">
        <v>631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E10">
        <v>0</v>
      </c>
      <c r="AG10">
        <v>0</v>
      </c>
      <c r="AH10">
        <v>0</v>
      </c>
      <c r="AI10" t="s">
        <v>617</v>
      </c>
      <c r="AK10">
        <v>0</v>
      </c>
      <c r="AL10" t="s">
        <v>631</v>
      </c>
      <c r="AN10">
        <v>0</v>
      </c>
      <c r="AP10">
        <v>0</v>
      </c>
      <c r="AQ10">
        <v>0</v>
      </c>
      <c r="AR10" t="s">
        <v>581</v>
      </c>
      <c r="AS10" t="s">
        <v>631</v>
      </c>
      <c r="AT10" t="s">
        <v>631</v>
      </c>
      <c r="AU10" t="s">
        <v>631</v>
      </c>
      <c r="AV10" t="s">
        <v>581</v>
      </c>
      <c r="AW10" t="s">
        <v>581</v>
      </c>
      <c r="AX10">
        <v>1</v>
      </c>
      <c r="AY10">
        <v>1.9263999999999999</v>
      </c>
      <c r="AZ10">
        <v>50</v>
      </c>
      <c r="BA10">
        <v>0</v>
      </c>
      <c r="BB10">
        <v>0</v>
      </c>
      <c r="BC10">
        <v>0</v>
      </c>
      <c r="BD10">
        <v>0</v>
      </c>
      <c r="BE10">
        <v>2</v>
      </c>
      <c r="BF10">
        <v>2.4767999999999999</v>
      </c>
      <c r="BG10">
        <v>300</v>
      </c>
      <c r="BH10">
        <v>0</v>
      </c>
      <c r="BI10">
        <v>0</v>
      </c>
      <c r="BJ10">
        <v>0</v>
      </c>
      <c r="BK10">
        <v>0</v>
      </c>
      <c r="BL10">
        <v>3</v>
      </c>
      <c r="BM10">
        <v>3.4857</v>
      </c>
      <c r="BN10">
        <v>250</v>
      </c>
      <c r="BO10">
        <v>0</v>
      </c>
      <c r="BP10">
        <v>0</v>
      </c>
      <c r="BQ10">
        <v>0</v>
      </c>
      <c r="BR10">
        <v>0</v>
      </c>
      <c r="BS10">
        <v>4</v>
      </c>
      <c r="BT10">
        <v>4.1048999999999998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5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6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7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8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9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10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11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12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13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14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15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16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17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18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19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20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19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20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</row>
    <row r="11" spans="1:206" hidden="1">
      <c r="A11" t="s">
        <v>579</v>
      </c>
      <c r="B11" t="s">
        <v>132</v>
      </c>
      <c r="C11" t="s">
        <v>29</v>
      </c>
      <c r="D11">
        <v>20250701</v>
      </c>
      <c r="F11" t="s">
        <v>634</v>
      </c>
      <c r="H11">
        <v>1</v>
      </c>
      <c r="I11" t="s">
        <v>581</v>
      </c>
      <c r="L11">
        <v>0</v>
      </c>
      <c r="N11" t="s">
        <v>582</v>
      </c>
      <c r="O11" t="s">
        <v>625</v>
      </c>
      <c r="P11">
        <v>0</v>
      </c>
      <c r="Q11">
        <v>0</v>
      </c>
      <c r="R11" t="s">
        <v>625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E11">
        <v>0</v>
      </c>
      <c r="AG11">
        <v>0</v>
      </c>
      <c r="AH11">
        <v>0</v>
      </c>
      <c r="AI11" t="s">
        <v>617</v>
      </c>
      <c r="AK11">
        <v>0</v>
      </c>
      <c r="AL11" t="s">
        <v>625</v>
      </c>
      <c r="AN11">
        <v>0</v>
      </c>
      <c r="AP11">
        <v>0</v>
      </c>
      <c r="AQ11">
        <v>0</v>
      </c>
      <c r="AR11" t="s">
        <v>581</v>
      </c>
      <c r="AS11" t="s">
        <v>618</v>
      </c>
      <c r="AT11" t="s">
        <v>625</v>
      </c>
      <c r="AU11" t="s">
        <v>625</v>
      </c>
      <c r="AV11" t="s">
        <v>581</v>
      </c>
      <c r="AW11" t="s">
        <v>581</v>
      </c>
      <c r="AX11">
        <v>1</v>
      </c>
      <c r="AY11">
        <v>1.9263999999999999</v>
      </c>
      <c r="AZ11">
        <v>50</v>
      </c>
      <c r="BA11">
        <v>0</v>
      </c>
      <c r="BB11">
        <v>0</v>
      </c>
      <c r="BC11">
        <v>0</v>
      </c>
      <c r="BD11">
        <v>0</v>
      </c>
      <c r="BE11">
        <v>2</v>
      </c>
      <c r="BF11">
        <v>2.4767999999999999</v>
      </c>
      <c r="BG11">
        <v>300</v>
      </c>
      <c r="BH11">
        <v>0</v>
      </c>
      <c r="BI11">
        <v>0</v>
      </c>
      <c r="BJ11">
        <v>0</v>
      </c>
      <c r="BK11">
        <v>0</v>
      </c>
      <c r="BL11">
        <v>3</v>
      </c>
      <c r="BM11">
        <v>3.4857</v>
      </c>
      <c r="BN11">
        <v>250</v>
      </c>
      <c r="BO11">
        <v>0</v>
      </c>
      <c r="BP11">
        <v>0</v>
      </c>
      <c r="BQ11">
        <v>0</v>
      </c>
      <c r="BR11">
        <v>0</v>
      </c>
      <c r="BS11">
        <v>4</v>
      </c>
      <c r="BT11">
        <v>4.1048999999999998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5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6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7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8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9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10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11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12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13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14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15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16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17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18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19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20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19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20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</row>
    <row r="12" spans="1:206" s="225" customFormat="1" hidden="1">
      <c r="A12" t="s">
        <v>579</v>
      </c>
      <c r="B12" t="s">
        <v>132</v>
      </c>
      <c r="C12" t="s">
        <v>81</v>
      </c>
      <c r="D12">
        <v>20250701</v>
      </c>
      <c r="E12"/>
      <c r="F12" t="s">
        <v>635</v>
      </c>
      <c r="G12"/>
      <c r="H12">
        <v>1</v>
      </c>
      <c r="I12" t="s">
        <v>581</v>
      </c>
      <c r="J12"/>
      <c r="K12"/>
      <c r="L12">
        <v>0</v>
      </c>
      <c r="M12"/>
      <c r="N12" t="s">
        <v>582</v>
      </c>
      <c r="O12" t="s">
        <v>625</v>
      </c>
      <c r="P12">
        <v>0</v>
      </c>
      <c r="Q12">
        <v>0</v>
      </c>
      <c r="R12" t="s">
        <v>625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/>
      <c r="AE12">
        <v>0</v>
      </c>
      <c r="AF12"/>
      <c r="AG12">
        <v>0</v>
      </c>
      <c r="AH12">
        <v>0</v>
      </c>
      <c r="AI12" t="s">
        <v>617</v>
      </c>
      <c r="AJ12"/>
      <c r="AK12">
        <v>0</v>
      </c>
      <c r="AL12" t="s">
        <v>625</v>
      </c>
      <c r="AM12"/>
      <c r="AN12">
        <v>0</v>
      </c>
      <c r="AO12"/>
      <c r="AP12">
        <v>0</v>
      </c>
      <c r="AQ12">
        <v>0</v>
      </c>
      <c r="AR12" t="s">
        <v>581</v>
      </c>
      <c r="AS12" t="s">
        <v>636</v>
      </c>
      <c r="AT12" t="s">
        <v>625</v>
      </c>
      <c r="AU12" t="s">
        <v>625</v>
      </c>
      <c r="AV12" t="s">
        <v>581</v>
      </c>
      <c r="AW12" t="s">
        <v>581</v>
      </c>
      <c r="AX12">
        <v>1</v>
      </c>
      <c r="AY12">
        <v>0</v>
      </c>
      <c r="AZ12">
        <v>50</v>
      </c>
      <c r="BA12">
        <v>0</v>
      </c>
      <c r="BB12">
        <v>0</v>
      </c>
      <c r="BC12">
        <v>1.9263999999999999</v>
      </c>
      <c r="BD12">
        <v>0</v>
      </c>
      <c r="BE12">
        <v>2</v>
      </c>
      <c r="BF12">
        <v>2.4767999999999999</v>
      </c>
      <c r="BG12">
        <v>300</v>
      </c>
      <c r="BH12">
        <v>0</v>
      </c>
      <c r="BI12">
        <v>0</v>
      </c>
      <c r="BJ12">
        <v>0</v>
      </c>
      <c r="BK12">
        <v>0</v>
      </c>
      <c r="BL12">
        <v>3</v>
      </c>
      <c r="BM12">
        <v>3.4857</v>
      </c>
      <c r="BN12">
        <v>250</v>
      </c>
      <c r="BO12">
        <v>0</v>
      </c>
      <c r="BP12">
        <v>0</v>
      </c>
      <c r="BQ12">
        <v>0</v>
      </c>
      <c r="BR12">
        <v>0</v>
      </c>
      <c r="BS12">
        <v>4</v>
      </c>
      <c r="BT12">
        <v>4.1048999999999998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5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6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7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8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9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10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11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12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13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14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15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16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17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18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19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20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 s="225">
        <v>0</v>
      </c>
      <c r="GI12" s="225">
        <v>19</v>
      </c>
      <c r="GJ12" s="225">
        <v>0</v>
      </c>
      <c r="GK12" s="225">
        <v>0</v>
      </c>
      <c r="GL12" s="225">
        <v>0</v>
      </c>
      <c r="GM12" s="225">
        <v>0</v>
      </c>
      <c r="GN12" s="225">
        <v>0</v>
      </c>
      <c r="GO12" s="225">
        <v>0</v>
      </c>
      <c r="GP12" s="225">
        <v>0</v>
      </c>
      <c r="GQ12" s="225">
        <v>20</v>
      </c>
      <c r="GR12" s="225">
        <v>0</v>
      </c>
      <c r="GS12" s="225">
        <v>0</v>
      </c>
      <c r="GT12" s="225">
        <v>0</v>
      </c>
      <c r="GU12" s="225">
        <v>0</v>
      </c>
      <c r="GV12" s="225">
        <v>0</v>
      </c>
      <c r="GW12" s="225">
        <v>0</v>
      </c>
      <c r="GX12" s="225">
        <v>0</v>
      </c>
    </row>
    <row r="13" spans="1:206">
      <c r="I13"/>
    </row>
  </sheetData>
  <autoFilter ref="A1:FW12" xr:uid="{00000000-0009-0000-0000-00000C000000}">
    <filterColumn colId="2">
      <filters>
        <filter val="ELI002"/>
        <filter val="ELI004"/>
      </filters>
    </filterColumn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X6"/>
  <sheetViews>
    <sheetView workbookViewId="0">
      <pane ySplit="1" topLeftCell="A2" activePane="bottomLeft" state="frozen"/>
      <selection activeCell="J1" sqref="J1:K1"/>
      <selection pane="bottomLeft" activeCell="J1" sqref="J1:K1"/>
    </sheetView>
  </sheetViews>
  <sheetFormatPr defaultRowHeight="14.25"/>
  <cols>
    <col min="9" max="9" width="9.06640625" style="303"/>
  </cols>
  <sheetData>
    <row r="1" spans="1:128" s="296" customFormat="1">
      <c r="A1" t="s">
        <v>1155</v>
      </c>
      <c r="B1" t="s">
        <v>1156</v>
      </c>
      <c r="C1" t="s">
        <v>1157</v>
      </c>
      <c r="D1" t="s">
        <v>1158</v>
      </c>
      <c r="E1" t="s">
        <v>1159</v>
      </c>
      <c r="F1" t="s">
        <v>1160</v>
      </c>
      <c r="G1" t="s">
        <v>1161</v>
      </c>
      <c r="H1" t="s">
        <v>1162</v>
      </c>
      <c r="I1" t="s">
        <v>1163</v>
      </c>
      <c r="J1" t="s">
        <v>1164</v>
      </c>
      <c r="K1" t="s">
        <v>1165</v>
      </c>
      <c r="L1" t="s">
        <v>1166</v>
      </c>
      <c r="M1" t="s">
        <v>1167</v>
      </c>
      <c r="N1" t="s">
        <v>1168</v>
      </c>
      <c r="O1" t="s">
        <v>1169</v>
      </c>
      <c r="P1" t="s">
        <v>1170</v>
      </c>
      <c r="Q1" t="s">
        <v>1171</v>
      </c>
      <c r="R1" t="s">
        <v>1172</v>
      </c>
      <c r="S1" t="s">
        <v>1173</v>
      </c>
      <c r="T1" t="s">
        <v>1174</v>
      </c>
      <c r="U1" t="s">
        <v>1175</v>
      </c>
      <c r="V1" t="s">
        <v>1176</v>
      </c>
      <c r="W1" t="s">
        <v>1177</v>
      </c>
      <c r="X1" t="s">
        <v>1178</v>
      </c>
      <c r="Y1" t="s">
        <v>1179</v>
      </c>
      <c r="Z1" t="s">
        <v>1180</v>
      </c>
      <c r="AA1" t="s">
        <v>1181</v>
      </c>
      <c r="AB1" t="s">
        <v>1182</v>
      </c>
      <c r="AC1" t="s">
        <v>1183</v>
      </c>
      <c r="AD1" t="s">
        <v>1184</v>
      </c>
      <c r="AE1" t="s">
        <v>1185</v>
      </c>
      <c r="AF1" t="s">
        <v>1181</v>
      </c>
      <c r="AG1" t="s">
        <v>1182</v>
      </c>
      <c r="AH1" t="s">
        <v>1183</v>
      </c>
      <c r="AI1" t="s">
        <v>1184</v>
      </c>
      <c r="AJ1" t="s">
        <v>1185</v>
      </c>
      <c r="AK1" t="s">
        <v>1181</v>
      </c>
      <c r="AL1" t="s">
        <v>1182</v>
      </c>
      <c r="AM1" t="s">
        <v>1183</v>
      </c>
      <c r="AN1" t="s">
        <v>1184</v>
      </c>
      <c r="AO1" t="s">
        <v>1185</v>
      </c>
      <c r="AP1" t="s">
        <v>1181</v>
      </c>
      <c r="AQ1" t="s">
        <v>1182</v>
      </c>
      <c r="AR1" t="s">
        <v>1183</v>
      </c>
      <c r="AS1" t="s">
        <v>1184</v>
      </c>
      <c r="AT1" t="s">
        <v>1185</v>
      </c>
      <c r="AU1" t="s">
        <v>1181</v>
      </c>
      <c r="AV1" t="s">
        <v>1182</v>
      </c>
      <c r="AW1" t="s">
        <v>1183</v>
      </c>
      <c r="AX1" t="s">
        <v>1184</v>
      </c>
      <c r="AY1" t="s">
        <v>1185</v>
      </c>
      <c r="AZ1" t="s">
        <v>1181</v>
      </c>
      <c r="BA1" t="s">
        <v>1182</v>
      </c>
      <c r="BB1" t="s">
        <v>1183</v>
      </c>
      <c r="BC1" t="s">
        <v>1184</v>
      </c>
      <c r="BD1" t="s">
        <v>1185</v>
      </c>
      <c r="BE1" t="s">
        <v>1181</v>
      </c>
      <c r="BF1" t="s">
        <v>1182</v>
      </c>
      <c r="BG1" t="s">
        <v>1183</v>
      </c>
      <c r="BH1" t="s">
        <v>1184</v>
      </c>
      <c r="BI1" t="s">
        <v>1185</v>
      </c>
      <c r="BJ1" t="s">
        <v>1181</v>
      </c>
      <c r="BK1" t="s">
        <v>1182</v>
      </c>
      <c r="BL1" t="s">
        <v>1183</v>
      </c>
      <c r="BM1" t="s">
        <v>1184</v>
      </c>
      <c r="BN1" t="s">
        <v>1185</v>
      </c>
      <c r="BO1" t="s">
        <v>1181</v>
      </c>
      <c r="BP1" t="s">
        <v>1182</v>
      </c>
      <c r="BQ1" t="s">
        <v>1183</v>
      </c>
      <c r="BR1" t="s">
        <v>1184</v>
      </c>
      <c r="BS1" t="s">
        <v>1185</v>
      </c>
      <c r="BT1" t="s">
        <v>1181</v>
      </c>
      <c r="BU1" t="s">
        <v>1182</v>
      </c>
      <c r="BV1" t="s">
        <v>1183</v>
      </c>
      <c r="BW1" t="s">
        <v>1184</v>
      </c>
      <c r="BX1" t="s">
        <v>1185</v>
      </c>
      <c r="BY1" t="s">
        <v>1181</v>
      </c>
      <c r="BZ1" t="s">
        <v>1182</v>
      </c>
      <c r="CA1" t="s">
        <v>1183</v>
      </c>
      <c r="CB1" t="s">
        <v>1184</v>
      </c>
      <c r="CC1" t="s">
        <v>1185</v>
      </c>
      <c r="CD1" t="s">
        <v>1181</v>
      </c>
      <c r="CE1" t="s">
        <v>1182</v>
      </c>
      <c r="CF1" t="s">
        <v>1183</v>
      </c>
      <c r="CG1" t="s">
        <v>1184</v>
      </c>
      <c r="CH1" t="s">
        <v>1185</v>
      </c>
      <c r="CI1" t="s">
        <v>1181</v>
      </c>
      <c r="CJ1" t="s">
        <v>1182</v>
      </c>
      <c r="CK1" t="s">
        <v>1183</v>
      </c>
      <c r="CL1" t="s">
        <v>1184</v>
      </c>
      <c r="CM1" t="s">
        <v>1185</v>
      </c>
      <c r="CN1" t="s">
        <v>1181</v>
      </c>
      <c r="CO1" t="s">
        <v>1182</v>
      </c>
      <c r="CP1" t="s">
        <v>1183</v>
      </c>
      <c r="CQ1" t="s">
        <v>1184</v>
      </c>
      <c r="CR1" t="s">
        <v>1185</v>
      </c>
      <c r="CS1" t="s">
        <v>1181</v>
      </c>
      <c r="CT1" t="s">
        <v>1182</v>
      </c>
      <c r="CU1" t="s">
        <v>1183</v>
      </c>
      <c r="CV1" t="s">
        <v>1184</v>
      </c>
      <c r="CW1" t="s">
        <v>1185</v>
      </c>
      <c r="CX1" t="s">
        <v>1181</v>
      </c>
      <c r="CY1" t="s">
        <v>1182</v>
      </c>
      <c r="CZ1" t="s">
        <v>1183</v>
      </c>
      <c r="DA1" t="s">
        <v>1184</v>
      </c>
      <c r="DB1" t="s">
        <v>1185</v>
      </c>
      <c r="DC1" t="s">
        <v>1181</v>
      </c>
      <c r="DD1" t="s">
        <v>1182</v>
      </c>
      <c r="DE1" t="s">
        <v>1183</v>
      </c>
      <c r="DF1" t="s">
        <v>1184</v>
      </c>
      <c r="DG1" t="s">
        <v>1185</v>
      </c>
      <c r="DH1" t="s">
        <v>1181</v>
      </c>
      <c r="DI1" t="s">
        <v>1182</v>
      </c>
      <c r="DJ1" t="s">
        <v>1183</v>
      </c>
      <c r="DK1" t="s">
        <v>1184</v>
      </c>
      <c r="DL1" t="s">
        <v>1185</v>
      </c>
      <c r="DM1" t="s">
        <v>1181</v>
      </c>
      <c r="DN1" t="s">
        <v>1182</v>
      </c>
      <c r="DO1" t="s">
        <v>1183</v>
      </c>
      <c r="DP1" t="s">
        <v>1184</v>
      </c>
      <c r="DQ1" t="s">
        <v>1185</v>
      </c>
      <c r="DR1" t="s">
        <v>1181</v>
      </c>
      <c r="DS1" t="s">
        <v>1182</v>
      </c>
      <c r="DT1" t="s">
        <v>1183</v>
      </c>
      <c r="DU1" t="s">
        <v>1184</v>
      </c>
      <c r="DV1" t="s">
        <v>1186</v>
      </c>
      <c r="DW1"/>
      <c r="DX1"/>
    </row>
    <row r="2" spans="1:128" s="225" customFormat="1">
      <c r="A2" t="s">
        <v>579</v>
      </c>
      <c r="B2" t="s">
        <v>186</v>
      </c>
      <c r="C2" t="s">
        <v>1187</v>
      </c>
      <c r="D2">
        <v>20240701</v>
      </c>
      <c r="E2"/>
      <c r="F2" t="s">
        <v>1188</v>
      </c>
      <c r="G2" t="s">
        <v>1188</v>
      </c>
      <c r="H2"/>
      <c r="I2" t="s">
        <v>581</v>
      </c>
      <c r="J2"/>
      <c r="K2">
        <v>0</v>
      </c>
      <c r="L2">
        <v>0</v>
      </c>
      <c r="M2">
        <v>0</v>
      </c>
      <c r="N2">
        <v>0</v>
      </c>
      <c r="O2">
        <v>0</v>
      </c>
      <c r="P2"/>
      <c r="Q2" t="s">
        <v>1189</v>
      </c>
      <c r="R2"/>
      <c r="S2" t="s">
        <v>1190</v>
      </c>
      <c r="T2"/>
      <c r="U2">
        <v>0</v>
      </c>
      <c r="V2"/>
      <c r="W2">
        <v>0</v>
      </c>
      <c r="X2">
        <v>0</v>
      </c>
      <c r="Y2"/>
      <c r="Z2" t="s">
        <v>581</v>
      </c>
      <c r="AA2"/>
      <c r="AB2" t="s">
        <v>581</v>
      </c>
      <c r="AC2">
        <v>1</v>
      </c>
      <c r="AD2">
        <v>5.3005890000000004</v>
      </c>
      <c r="AE2">
        <v>0</v>
      </c>
      <c r="AF2">
        <v>0</v>
      </c>
      <c r="AG2">
        <v>0</v>
      </c>
      <c r="AH2">
        <v>2</v>
      </c>
      <c r="AI2">
        <v>0</v>
      </c>
      <c r="AJ2">
        <v>0</v>
      </c>
      <c r="AK2">
        <v>0</v>
      </c>
      <c r="AL2">
        <v>0</v>
      </c>
      <c r="AM2">
        <v>3</v>
      </c>
      <c r="AN2">
        <v>0</v>
      </c>
      <c r="AO2">
        <v>0</v>
      </c>
      <c r="AP2">
        <v>0</v>
      </c>
      <c r="AQ2">
        <v>0</v>
      </c>
      <c r="AR2">
        <v>4</v>
      </c>
      <c r="AS2">
        <v>0</v>
      </c>
      <c r="AT2">
        <v>0</v>
      </c>
      <c r="AU2">
        <v>0</v>
      </c>
      <c r="AV2">
        <v>0</v>
      </c>
      <c r="AW2">
        <v>5</v>
      </c>
      <c r="AX2">
        <v>0</v>
      </c>
      <c r="AY2">
        <v>0</v>
      </c>
      <c r="AZ2">
        <v>0</v>
      </c>
      <c r="BA2">
        <v>0</v>
      </c>
      <c r="BB2">
        <v>6</v>
      </c>
      <c r="BC2">
        <v>0</v>
      </c>
      <c r="BD2">
        <v>0</v>
      </c>
      <c r="BE2">
        <v>0</v>
      </c>
      <c r="BF2">
        <v>0</v>
      </c>
      <c r="BG2">
        <v>7</v>
      </c>
      <c r="BH2">
        <v>0</v>
      </c>
      <c r="BI2">
        <v>0</v>
      </c>
      <c r="BJ2">
        <v>0</v>
      </c>
      <c r="BK2">
        <v>0</v>
      </c>
      <c r="BL2">
        <v>8</v>
      </c>
      <c r="BM2">
        <v>0</v>
      </c>
      <c r="BN2">
        <v>0</v>
      </c>
      <c r="BO2">
        <v>0</v>
      </c>
      <c r="BP2">
        <v>0</v>
      </c>
      <c r="BQ2">
        <v>9</v>
      </c>
      <c r="BR2">
        <v>0</v>
      </c>
      <c r="BS2">
        <v>0</v>
      </c>
      <c r="BT2">
        <v>0</v>
      </c>
      <c r="BU2">
        <v>0</v>
      </c>
      <c r="BV2">
        <v>10</v>
      </c>
      <c r="BW2">
        <v>0</v>
      </c>
      <c r="BX2">
        <v>0</v>
      </c>
      <c r="BY2">
        <v>0</v>
      </c>
      <c r="BZ2">
        <v>0</v>
      </c>
      <c r="CA2">
        <v>11</v>
      </c>
      <c r="CB2">
        <v>0</v>
      </c>
      <c r="CC2">
        <v>0</v>
      </c>
      <c r="CD2">
        <v>0</v>
      </c>
      <c r="CE2">
        <v>0</v>
      </c>
      <c r="CF2">
        <v>12</v>
      </c>
      <c r="CG2">
        <v>0</v>
      </c>
      <c r="CH2">
        <v>0</v>
      </c>
      <c r="CI2">
        <v>0</v>
      </c>
      <c r="CJ2">
        <v>0</v>
      </c>
      <c r="CK2">
        <v>13</v>
      </c>
      <c r="CL2">
        <v>0</v>
      </c>
      <c r="CM2">
        <v>0</v>
      </c>
      <c r="CN2">
        <v>0</v>
      </c>
      <c r="CO2">
        <v>0</v>
      </c>
      <c r="CP2">
        <v>14</v>
      </c>
      <c r="CQ2">
        <v>0</v>
      </c>
      <c r="CR2">
        <v>0</v>
      </c>
      <c r="CS2">
        <v>0</v>
      </c>
      <c r="CT2">
        <v>0</v>
      </c>
      <c r="CU2">
        <v>15</v>
      </c>
      <c r="CV2">
        <v>0</v>
      </c>
      <c r="CW2">
        <v>0</v>
      </c>
      <c r="CX2">
        <v>0</v>
      </c>
      <c r="CY2">
        <v>0</v>
      </c>
      <c r="CZ2">
        <v>16</v>
      </c>
      <c r="DA2">
        <v>0</v>
      </c>
      <c r="DB2">
        <v>0</v>
      </c>
      <c r="DC2">
        <v>0</v>
      </c>
      <c r="DD2">
        <v>0</v>
      </c>
      <c r="DE2">
        <v>17</v>
      </c>
      <c r="DF2">
        <v>0</v>
      </c>
      <c r="DG2">
        <v>0</v>
      </c>
      <c r="DH2">
        <v>0</v>
      </c>
      <c r="DI2">
        <v>0</v>
      </c>
      <c r="DJ2">
        <v>18</v>
      </c>
      <c r="DK2">
        <v>0</v>
      </c>
      <c r="DL2">
        <v>0</v>
      </c>
      <c r="DM2">
        <v>0</v>
      </c>
      <c r="DN2">
        <v>0</v>
      </c>
      <c r="DO2">
        <v>19</v>
      </c>
      <c r="DP2">
        <v>0</v>
      </c>
      <c r="DQ2">
        <v>0</v>
      </c>
      <c r="DR2">
        <v>0</v>
      </c>
      <c r="DS2">
        <v>0</v>
      </c>
      <c r="DT2">
        <v>20</v>
      </c>
      <c r="DU2">
        <v>0</v>
      </c>
      <c r="DV2">
        <v>0</v>
      </c>
      <c r="DW2">
        <v>0</v>
      </c>
      <c r="DX2">
        <v>0</v>
      </c>
    </row>
    <row r="3" spans="1:128">
      <c r="A3" t="s">
        <v>579</v>
      </c>
      <c r="B3" t="s">
        <v>186</v>
      </c>
      <c r="C3" t="s">
        <v>70</v>
      </c>
      <c r="D3">
        <v>20250701</v>
      </c>
      <c r="F3" t="s">
        <v>729</v>
      </c>
      <c r="H3">
        <v>1</v>
      </c>
      <c r="I3" t="s">
        <v>581</v>
      </c>
      <c r="K3">
        <v>0</v>
      </c>
      <c r="L3">
        <v>0</v>
      </c>
      <c r="M3">
        <v>0</v>
      </c>
      <c r="N3">
        <v>0</v>
      </c>
      <c r="O3">
        <v>0</v>
      </c>
      <c r="Q3" t="s">
        <v>730</v>
      </c>
      <c r="R3" t="s">
        <v>603</v>
      </c>
      <c r="S3" t="s">
        <v>730</v>
      </c>
      <c r="T3" t="s">
        <v>731</v>
      </c>
      <c r="U3">
        <v>0</v>
      </c>
      <c r="W3">
        <v>0</v>
      </c>
      <c r="X3">
        <v>0</v>
      </c>
      <c r="Z3" t="s">
        <v>581</v>
      </c>
      <c r="AA3" t="s">
        <v>581</v>
      </c>
      <c r="AB3" t="s">
        <v>581</v>
      </c>
      <c r="AC3">
        <v>1</v>
      </c>
      <c r="AD3">
        <v>17.04</v>
      </c>
      <c r="AE3">
        <v>6</v>
      </c>
      <c r="AF3">
        <v>0</v>
      </c>
      <c r="AG3">
        <v>0</v>
      </c>
      <c r="AH3">
        <v>2</v>
      </c>
      <c r="AI3">
        <v>18.350000000000001</v>
      </c>
      <c r="AJ3">
        <v>8</v>
      </c>
      <c r="AK3">
        <v>0</v>
      </c>
      <c r="AL3">
        <v>0</v>
      </c>
      <c r="AM3">
        <v>3</v>
      </c>
      <c r="AN3">
        <v>20.97</v>
      </c>
      <c r="AO3">
        <v>15</v>
      </c>
      <c r="AP3">
        <v>0</v>
      </c>
      <c r="AQ3">
        <v>0</v>
      </c>
      <c r="AR3">
        <v>4</v>
      </c>
      <c r="AS3">
        <v>27.53</v>
      </c>
      <c r="AT3">
        <v>0</v>
      </c>
      <c r="AU3">
        <v>0</v>
      </c>
      <c r="AV3">
        <v>0</v>
      </c>
      <c r="AW3">
        <v>5</v>
      </c>
      <c r="AX3">
        <v>0</v>
      </c>
      <c r="AY3">
        <v>0</v>
      </c>
      <c r="AZ3">
        <v>0</v>
      </c>
      <c r="BA3">
        <v>0</v>
      </c>
      <c r="BB3">
        <v>6</v>
      </c>
      <c r="BC3">
        <v>0</v>
      </c>
      <c r="BD3">
        <v>0</v>
      </c>
      <c r="BE3">
        <v>0</v>
      </c>
      <c r="BF3">
        <v>0</v>
      </c>
      <c r="BG3">
        <v>7</v>
      </c>
      <c r="BH3">
        <v>0</v>
      </c>
      <c r="BI3">
        <v>0</v>
      </c>
      <c r="BJ3">
        <v>0</v>
      </c>
      <c r="BK3">
        <v>0</v>
      </c>
      <c r="BL3">
        <v>8</v>
      </c>
      <c r="BM3">
        <v>0</v>
      </c>
      <c r="BN3">
        <v>0</v>
      </c>
      <c r="BO3">
        <v>0</v>
      </c>
      <c r="BP3">
        <v>0</v>
      </c>
      <c r="BQ3">
        <v>9</v>
      </c>
      <c r="BR3">
        <v>0</v>
      </c>
      <c r="BS3">
        <v>0</v>
      </c>
      <c r="BT3">
        <v>0</v>
      </c>
      <c r="BU3">
        <v>0</v>
      </c>
      <c r="BV3">
        <v>10</v>
      </c>
      <c r="BW3">
        <v>0</v>
      </c>
      <c r="BX3">
        <v>0</v>
      </c>
      <c r="BY3">
        <v>0</v>
      </c>
      <c r="BZ3">
        <v>0</v>
      </c>
      <c r="CA3">
        <v>11</v>
      </c>
      <c r="CB3">
        <v>0</v>
      </c>
      <c r="CC3">
        <v>0</v>
      </c>
      <c r="CD3">
        <v>0</v>
      </c>
      <c r="CE3">
        <v>0</v>
      </c>
      <c r="CF3">
        <v>12</v>
      </c>
      <c r="CG3">
        <v>0</v>
      </c>
      <c r="CH3">
        <v>0</v>
      </c>
      <c r="CI3">
        <v>0</v>
      </c>
      <c r="CJ3">
        <v>0</v>
      </c>
      <c r="CK3">
        <v>13</v>
      </c>
      <c r="CL3">
        <v>0</v>
      </c>
      <c r="CM3">
        <v>0</v>
      </c>
      <c r="CN3">
        <v>0</v>
      </c>
      <c r="CO3">
        <v>0</v>
      </c>
      <c r="CP3">
        <v>14</v>
      </c>
      <c r="CQ3">
        <v>0</v>
      </c>
      <c r="CR3">
        <v>0</v>
      </c>
      <c r="CS3">
        <v>0</v>
      </c>
      <c r="CT3">
        <v>0</v>
      </c>
      <c r="CU3">
        <v>15</v>
      </c>
      <c r="CV3">
        <v>0</v>
      </c>
      <c r="CW3">
        <v>0</v>
      </c>
      <c r="CX3">
        <v>0</v>
      </c>
      <c r="CY3">
        <v>0</v>
      </c>
      <c r="CZ3">
        <v>16</v>
      </c>
      <c r="DA3">
        <v>0</v>
      </c>
      <c r="DB3">
        <v>0</v>
      </c>
      <c r="DC3">
        <v>0</v>
      </c>
      <c r="DD3">
        <v>0</v>
      </c>
      <c r="DE3">
        <v>17</v>
      </c>
      <c r="DF3">
        <v>0</v>
      </c>
      <c r="DG3">
        <v>0</v>
      </c>
      <c r="DH3">
        <v>0</v>
      </c>
      <c r="DI3">
        <v>0</v>
      </c>
      <c r="DJ3">
        <v>18</v>
      </c>
      <c r="DK3">
        <v>0</v>
      </c>
      <c r="DL3">
        <v>0</v>
      </c>
      <c r="DM3">
        <v>0</v>
      </c>
      <c r="DN3">
        <v>0</v>
      </c>
      <c r="DO3">
        <v>19</v>
      </c>
      <c r="DP3">
        <v>0</v>
      </c>
      <c r="DQ3">
        <v>0</v>
      </c>
      <c r="DR3">
        <v>0</v>
      </c>
      <c r="DS3">
        <v>0</v>
      </c>
      <c r="DT3">
        <v>20</v>
      </c>
      <c r="DU3">
        <v>0</v>
      </c>
      <c r="DV3">
        <v>0</v>
      </c>
      <c r="DW3">
        <v>0</v>
      </c>
      <c r="DX3">
        <v>0</v>
      </c>
    </row>
    <row r="4" spans="1:128">
      <c r="A4" t="s">
        <v>579</v>
      </c>
      <c r="B4" t="s">
        <v>186</v>
      </c>
      <c r="C4" t="s">
        <v>71</v>
      </c>
      <c r="D4">
        <v>20250701</v>
      </c>
      <c r="F4" t="s">
        <v>732</v>
      </c>
      <c r="H4">
        <v>1</v>
      </c>
      <c r="I4" t="s">
        <v>581</v>
      </c>
      <c r="K4">
        <v>0</v>
      </c>
      <c r="L4">
        <v>0</v>
      </c>
      <c r="M4">
        <v>0</v>
      </c>
      <c r="N4">
        <v>0</v>
      </c>
      <c r="O4">
        <v>0</v>
      </c>
      <c r="Q4" t="s">
        <v>733</v>
      </c>
      <c r="R4" t="s">
        <v>603</v>
      </c>
      <c r="S4" t="s">
        <v>733</v>
      </c>
      <c r="T4" t="s">
        <v>731</v>
      </c>
      <c r="U4">
        <v>0</v>
      </c>
      <c r="W4">
        <v>0</v>
      </c>
      <c r="X4">
        <v>0</v>
      </c>
      <c r="Z4" t="s">
        <v>581</v>
      </c>
      <c r="AA4" t="s">
        <v>581</v>
      </c>
      <c r="AB4" t="s">
        <v>581</v>
      </c>
      <c r="AC4">
        <v>1</v>
      </c>
      <c r="AD4">
        <v>15.73</v>
      </c>
      <c r="AE4">
        <v>6</v>
      </c>
      <c r="AF4">
        <v>0</v>
      </c>
      <c r="AG4">
        <v>0</v>
      </c>
      <c r="AH4">
        <v>2</v>
      </c>
      <c r="AI4">
        <v>17.04</v>
      </c>
      <c r="AJ4">
        <v>8</v>
      </c>
      <c r="AK4">
        <v>0</v>
      </c>
      <c r="AL4">
        <v>0</v>
      </c>
      <c r="AM4">
        <v>3</v>
      </c>
      <c r="AN4">
        <v>19.66</v>
      </c>
      <c r="AO4">
        <v>15</v>
      </c>
      <c r="AP4">
        <v>0</v>
      </c>
      <c r="AQ4">
        <v>0</v>
      </c>
      <c r="AR4">
        <v>4</v>
      </c>
      <c r="AS4">
        <v>26.22</v>
      </c>
      <c r="AT4">
        <v>0</v>
      </c>
      <c r="AU4">
        <v>0</v>
      </c>
      <c r="AV4">
        <v>0</v>
      </c>
      <c r="AW4">
        <v>5</v>
      </c>
      <c r="AX4">
        <v>0</v>
      </c>
      <c r="AY4">
        <v>0</v>
      </c>
      <c r="AZ4">
        <v>0</v>
      </c>
      <c r="BA4">
        <v>0</v>
      </c>
      <c r="BB4">
        <v>6</v>
      </c>
      <c r="BC4">
        <v>0</v>
      </c>
      <c r="BD4">
        <v>0</v>
      </c>
      <c r="BE4">
        <v>0</v>
      </c>
      <c r="BF4">
        <v>0</v>
      </c>
      <c r="BG4">
        <v>7</v>
      </c>
      <c r="BH4">
        <v>0</v>
      </c>
      <c r="BI4">
        <v>0</v>
      </c>
      <c r="BJ4">
        <v>0</v>
      </c>
      <c r="BK4">
        <v>0</v>
      </c>
      <c r="BL4">
        <v>8</v>
      </c>
      <c r="BM4">
        <v>0</v>
      </c>
      <c r="BN4">
        <v>0</v>
      </c>
      <c r="BO4">
        <v>0</v>
      </c>
      <c r="BP4">
        <v>0</v>
      </c>
      <c r="BQ4">
        <v>9</v>
      </c>
      <c r="BR4">
        <v>0</v>
      </c>
      <c r="BS4">
        <v>0</v>
      </c>
      <c r="BT4">
        <v>0</v>
      </c>
      <c r="BU4">
        <v>0</v>
      </c>
      <c r="BV4">
        <v>10</v>
      </c>
      <c r="BW4">
        <v>0</v>
      </c>
      <c r="BX4">
        <v>0</v>
      </c>
      <c r="BY4">
        <v>0</v>
      </c>
      <c r="BZ4">
        <v>0</v>
      </c>
      <c r="CA4">
        <v>11</v>
      </c>
      <c r="CB4">
        <v>0</v>
      </c>
      <c r="CC4">
        <v>0</v>
      </c>
      <c r="CD4">
        <v>0</v>
      </c>
      <c r="CE4">
        <v>0</v>
      </c>
      <c r="CF4">
        <v>12</v>
      </c>
      <c r="CG4">
        <v>0</v>
      </c>
      <c r="CH4">
        <v>0</v>
      </c>
      <c r="CI4">
        <v>0</v>
      </c>
      <c r="CJ4">
        <v>0</v>
      </c>
      <c r="CK4">
        <v>13</v>
      </c>
      <c r="CL4">
        <v>0</v>
      </c>
      <c r="CM4">
        <v>0</v>
      </c>
      <c r="CN4">
        <v>0</v>
      </c>
      <c r="CO4">
        <v>0</v>
      </c>
      <c r="CP4">
        <v>14</v>
      </c>
      <c r="CQ4">
        <v>0</v>
      </c>
      <c r="CR4">
        <v>0</v>
      </c>
      <c r="CS4">
        <v>0</v>
      </c>
      <c r="CT4">
        <v>0</v>
      </c>
      <c r="CU4">
        <v>15</v>
      </c>
      <c r="CV4">
        <v>0</v>
      </c>
      <c r="CW4">
        <v>0</v>
      </c>
      <c r="CX4">
        <v>0</v>
      </c>
      <c r="CY4">
        <v>0</v>
      </c>
      <c r="CZ4">
        <v>16</v>
      </c>
      <c r="DA4">
        <v>0</v>
      </c>
      <c r="DB4">
        <v>0</v>
      </c>
      <c r="DC4">
        <v>0</v>
      </c>
      <c r="DD4">
        <v>0</v>
      </c>
      <c r="DE4">
        <v>17</v>
      </c>
      <c r="DF4">
        <v>0</v>
      </c>
      <c r="DG4">
        <v>0</v>
      </c>
      <c r="DH4">
        <v>0</v>
      </c>
      <c r="DI4">
        <v>0</v>
      </c>
      <c r="DJ4">
        <v>18</v>
      </c>
      <c r="DK4">
        <v>0</v>
      </c>
      <c r="DL4">
        <v>0</v>
      </c>
      <c r="DM4">
        <v>0</v>
      </c>
      <c r="DN4">
        <v>0</v>
      </c>
      <c r="DO4">
        <v>19</v>
      </c>
      <c r="DP4">
        <v>0</v>
      </c>
      <c r="DQ4">
        <v>0</v>
      </c>
      <c r="DR4">
        <v>0</v>
      </c>
      <c r="DS4">
        <v>0</v>
      </c>
      <c r="DT4">
        <v>20</v>
      </c>
      <c r="DU4">
        <v>0</v>
      </c>
      <c r="DV4">
        <v>0</v>
      </c>
      <c r="DW4">
        <v>0</v>
      </c>
      <c r="DX4">
        <v>0</v>
      </c>
    </row>
    <row r="5" spans="1:128" s="225" customFormat="1">
      <c r="A5" t="s">
        <v>579</v>
      </c>
      <c r="B5" t="s">
        <v>186</v>
      </c>
      <c r="C5" t="s">
        <v>72</v>
      </c>
      <c r="D5">
        <v>20250701</v>
      </c>
      <c r="E5"/>
      <c r="F5" t="s">
        <v>734</v>
      </c>
      <c r="G5"/>
      <c r="H5">
        <v>1</v>
      </c>
      <c r="I5" t="s">
        <v>581</v>
      </c>
      <c r="J5"/>
      <c r="K5">
        <v>0</v>
      </c>
      <c r="L5">
        <v>0</v>
      </c>
      <c r="M5">
        <v>0</v>
      </c>
      <c r="N5">
        <v>0</v>
      </c>
      <c r="O5">
        <v>0</v>
      </c>
      <c r="P5"/>
      <c r="Q5" t="s">
        <v>733</v>
      </c>
      <c r="R5" t="s">
        <v>603</v>
      </c>
      <c r="S5" t="s">
        <v>733</v>
      </c>
      <c r="T5" t="s">
        <v>735</v>
      </c>
      <c r="U5">
        <v>0</v>
      </c>
      <c r="V5"/>
      <c r="W5">
        <v>0</v>
      </c>
      <c r="X5">
        <v>0</v>
      </c>
      <c r="Y5"/>
      <c r="Z5" t="s">
        <v>581</v>
      </c>
      <c r="AA5" t="s">
        <v>581</v>
      </c>
      <c r="AB5" t="s">
        <v>581</v>
      </c>
      <c r="AC5">
        <v>1</v>
      </c>
      <c r="AD5">
        <v>0</v>
      </c>
      <c r="AE5">
        <v>6</v>
      </c>
      <c r="AF5">
        <v>15.73</v>
      </c>
      <c r="AG5">
        <v>0</v>
      </c>
      <c r="AH5">
        <v>2</v>
      </c>
      <c r="AI5">
        <v>17.04</v>
      </c>
      <c r="AJ5">
        <v>8</v>
      </c>
      <c r="AK5">
        <v>0</v>
      </c>
      <c r="AL5">
        <v>0</v>
      </c>
      <c r="AM5">
        <v>3</v>
      </c>
      <c r="AN5">
        <v>19.66</v>
      </c>
      <c r="AO5">
        <v>15</v>
      </c>
      <c r="AP5">
        <v>0</v>
      </c>
      <c r="AQ5">
        <v>0</v>
      </c>
      <c r="AR5">
        <v>4</v>
      </c>
      <c r="AS5">
        <v>26.22</v>
      </c>
      <c r="AT5">
        <v>0</v>
      </c>
      <c r="AU5">
        <v>0</v>
      </c>
      <c r="AV5">
        <v>0</v>
      </c>
      <c r="AW5">
        <v>5</v>
      </c>
      <c r="AX5">
        <v>0</v>
      </c>
      <c r="AY5">
        <v>0</v>
      </c>
      <c r="AZ5">
        <v>0</v>
      </c>
      <c r="BA5">
        <v>0</v>
      </c>
      <c r="BB5">
        <v>6</v>
      </c>
      <c r="BC5">
        <v>0</v>
      </c>
      <c r="BD5">
        <v>0</v>
      </c>
      <c r="BE5">
        <v>0</v>
      </c>
      <c r="BF5">
        <v>0</v>
      </c>
      <c r="BG5">
        <v>7</v>
      </c>
      <c r="BH5">
        <v>0</v>
      </c>
      <c r="BI5">
        <v>0</v>
      </c>
      <c r="BJ5">
        <v>0</v>
      </c>
      <c r="BK5">
        <v>0</v>
      </c>
      <c r="BL5">
        <v>8</v>
      </c>
      <c r="BM5">
        <v>0</v>
      </c>
      <c r="BN5">
        <v>0</v>
      </c>
      <c r="BO5">
        <v>0</v>
      </c>
      <c r="BP5">
        <v>0</v>
      </c>
      <c r="BQ5">
        <v>9</v>
      </c>
      <c r="BR5">
        <v>0</v>
      </c>
      <c r="BS5">
        <v>0</v>
      </c>
      <c r="BT5">
        <v>0</v>
      </c>
      <c r="BU5">
        <v>0</v>
      </c>
      <c r="BV5">
        <v>10</v>
      </c>
      <c r="BW5">
        <v>0</v>
      </c>
      <c r="BX5">
        <v>0</v>
      </c>
      <c r="BY5">
        <v>0</v>
      </c>
      <c r="BZ5">
        <v>0</v>
      </c>
      <c r="CA5">
        <v>11</v>
      </c>
      <c r="CB5">
        <v>0</v>
      </c>
      <c r="CC5">
        <v>0</v>
      </c>
      <c r="CD5">
        <v>0</v>
      </c>
      <c r="CE5">
        <v>0</v>
      </c>
      <c r="CF5">
        <v>12</v>
      </c>
      <c r="CG5">
        <v>0</v>
      </c>
      <c r="CH5">
        <v>0</v>
      </c>
      <c r="CI5">
        <v>0</v>
      </c>
      <c r="CJ5">
        <v>0</v>
      </c>
      <c r="CK5">
        <v>13</v>
      </c>
      <c r="CL5">
        <v>0</v>
      </c>
      <c r="CM5">
        <v>0</v>
      </c>
      <c r="CN5">
        <v>0</v>
      </c>
      <c r="CO5">
        <v>0</v>
      </c>
      <c r="CP5">
        <v>14</v>
      </c>
      <c r="CQ5">
        <v>0</v>
      </c>
      <c r="CR5">
        <v>0</v>
      </c>
      <c r="CS5">
        <v>0</v>
      </c>
      <c r="CT5">
        <v>0</v>
      </c>
      <c r="CU5">
        <v>15</v>
      </c>
      <c r="CV5">
        <v>0</v>
      </c>
      <c r="CW5">
        <v>0</v>
      </c>
      <c r="CX5">
        <v>0</v>
      </c>
      <c r="CY5">
        <v>0</v>
      </c>
      <c r="CZ5">
        <v>16</v>
      </c>
      <c r="DA5">
        <v>0</v>
      </c>
      <c r="DB5">
        <v>0</v>
      </c>
      <c r="DC5">
        <v>0</v>
      </c>
      <c r="DD5">
        <v>0</v>
      </c>
      <c r="DE5">
        <v>17</v>
      </c>
      <c r="DF5">
        <v>0</v>
      </c>
      <c r="DG5">
        <v>0</v>
      </c>
      <c r="DH5">
        <v>0</v>
      </c>
      <c r="DI5">
        <v>0</v>
      </c>
      <c r="DJ5">
        <v>18</v>
      </c>
      <c r="DK5">
        <v>0</v>
      </c>
      <c r="DL5">
        <v>0</v>
      </c>
      <c r="DM5">
        <v>0</v>
      </c>
      <c r="DN5">
        <v>0</v>
      </c>
      <c r="DO5">
        <v>19</v>
      </c>
      <c r="DP5">
        <v>0</v>
      </c>
      <c r="DQ5">
        <v>0</v>
      </c>
      <c r="DR5">
        <v>0</v>
      </c>
      <c r="DS5">
        <v>0</v>
      </c>
      <c r="DT5">
        <v>20</v>
      </c>
      <c r="DU5">
        <v>0</v>
      </c>
      <c r="DV5">
        <v>0</v>
      </c>
      <c r="DW5">
        <v>0</v>
      </c>
      <c r="DX5">
        <v>0</v>
      </c>
    </row>
    <row r="6" spans="1:128">
      <c r="I6"/>
    </row>
  </sheetData>
  <autoFilter ref="A1:DV4" xr:uid="{00000000-0009-0000-0000-000010000000}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H106"/>
  <sheetViews>
    <sheetView topLeftCell="A13" workbookViewId="0">
      <selection activeCell="J1" sqref="J1:K1"/>
    </sheetView>
  </sheetViews>
  <sheetFormatPr defaultRowHeight="14.25"/>
  <cols>
    <col min="1" max="1" width="10.73046875" customWidth="1"/>
    <col min="2" max="2" width="17.59765625" bestFit="1" customWidth="1"/>
    <col min="3" max="3" width="16.796875" customWidth="1"/>
    <col min="4" max="5" width="13.33203125" customWidth="1"/>
    <col min="6" max="6" width="14.796875" customWidth="1"/>
  </cols>
  <sheetData>
    <row r="6" spans="1:8">
      <c r="A6" s="226" t="s">
        <v>521</v>
      </c>
      <c r="E6" s="226" t="s">
        <v>522</v>
      </c>
    </row>
    <row r="7" spans="1:8">
      <c r="A7" s="226" t="s">
        <v>523</v>
      </c>
      <c r="E7" s="226" t="s">
        <v>524</v>
      </c>
    </row>
    <row r="8" spans="1:8">
      <c r="E8" s="226" t="s">
        <v>525</v>
      </c>
    </row>
    <row r="9" spans="1:8">
      <c r="E9" s="226" t="s">
        <v>526</v>
      </c>
    </row>
    <row r="10" spans="1:8">
      <c r="E10" s="226"/>
    </row>
    <row r="11" spans="1:8">
      <c r="E11" s="227" t="s">
        <v>788</v>
      </c>
      <c r="H11" t="s">
        <v>528</v>
      </c>
    </row>
    <row r="12" spans="1:8">
      <c r="C12" s="228" t="s">
        <v>529</v>
      </c>
      <c r="D12" s="229"/>
    </row>
    <row r="13" spans="1:8">
      <c r="C13" s="230" t="s">
        <v>530</v>
      </c>
      <c r="D13" s="231" t="s">
        <v>531</v>
      </c>
    </row>
    <row r="14" spans="1:8">
      <c r="C14" s="232" t="s">
        <v>532</v>
      </c>
      <c r="D14" s="231"/>
    </row>
    <row r="15" spans="1:8" ht="14.65" thickBot="1"/>
    <row r="16" spans="1:8" ht="14.65" thickBot="1">
      <c r="A16" s="233"/>
      <c r="B16" s="231"/>
      <c r="C16" s="231"/>
      <c r="D16" s="234"/>
      <c r="E16" s="235" t="s">
        <v>533</v>
      </c>
      <c r="F16" s="236" t="s">
        <v>534</v>
      </c>
    </row>
    <row r="17" spans="1:7">
      <c r="A17" s="237"/>
      <c r="F17" s="238"/>
    </row>
    <row r="18" spans="1:7">
      <c r="A18" s="237"/>
      <c r="C18" t="s">
        <v>535</v>
      </c>
      <c r="D18" s="229"/>
      <c r="E18" s="229"/>
      <c r="F18" s="239"/>
    </row>
    <row r="19" spans="1:7">
      <c r="A19" s="237"/>
      <c r="F19" s="239"/>
    </row>
    <row r="20" spans="1:7" ht="14.65" thickBot="1">
      <c r="A20" s="240"/>
      <c r="B20" s="229"/>
      <c r="C20" s="230" t="s">
        <v>536</v>
      </c>
      <c r="D20" s="229"/>
      <c r="E20" s="241"/>
      <c r="F20" s="242">
        <f>F38</f>
        <v>19075</v>
      </c>
    </row>
    <row r="21" spans="1:7" ht="14.65" thickBot="1">
      <c r="A21" s="243">
        <v>44591</v>
      </c>
      <c r="B21" s="231"/>
      <c r="C21" s="231"/>
      <c r="D21" s="231"/>
      <c r="E21" s="244"/>
      <c r="F21" s="245">
        <f>SUM(F18:F20)</f>
        <v>19075</v>
      </c>
    </row>
    <row r="23" spans="1:7">
      <c r="A23" s="246" t="s">
        <v>537</v>
      </c>
      <c r="B23" s="246" t="s">
        <v>538</v>
      </c>
      <c r="C23" s="246" t="s">
        <v>539</v>
      </c>
      <c r="D23" s="246" t="s">
        <v>540</v>
      </c>
      <c r="E23" s="246" t="s">
        <v>541</v>
      </c>
      <c r="F23" s="246" t="s">
        <v>542</v>
      </c>
    </row>
    <row r="24" spans="1:7">
      <c r="B24" s="239"/>
      <c r="C24" s="239"/>
      <c r="D24" s="247">
        <v>0.3</v>
      </c>
      <c r="E24" s="248">
        <v>0.7</v>
      </c>
      <c r="F24" s="239"/>
    </row>
    <row r="25" spans="1:7">
      <c r="A25" s="239">
        <v>157655630</v>
      </c>
      <c r="B25" s="239" t="s">
        <v>543</v>
      </c>
      <c r="C25" s="239" t="s">
        <v>544</v>
      </c>
      <c r="D25" s="249">
        <v>1149.9000000000001</v>
      </c>
      <c r="E25" s="250">
        <v>2683.1</v>
      </c>
      <c r="F25" s="249">
        <f>SUM(D25:E25)</f>
        <v>3833</v>
      </c>
      <c r="G25" s="251"/>
    </row>
    <row r="26" spans="1:7">
      <c r="A26" s="239" t="s">
        <v>545</v>
      </c>
      <c r="B26" s="246" t="s">
        <v>546</v>
      </c>
      <c r="C26" s="246"/>
      <c r="D26" s="252"/>
      <c r="E26" s="253"/>
      <c r="F26" s="249">
        <f>SUM(D26:E26)</f>
        <v>0</v>
      </c>
    </row>
    <row r="27" spans="1:7">
      <c r="A27" s="239"/>
      <c r="B27" s="246"/>
      <c r="C27" s="239"/>
      <c r="D27" s="252"/>
      <c r="E27" s="253"/>
      <c r="F27" s="249">
        <f t="shared" ref="F27:F34" si="0">SUM(D27:E27)</f>
        <v>0</v>
      </c>
    </row>
    <row r="28" spans="1:7">
      <c r="A28" s="239">
        <v>158044120</v>
      </c>
      <c r="B28" s="239" t="s">
        <v>547</v>
      </c>
      <c r="C28" s="255">
        <v>4505260038082</v>
      </c>
      <c r="D28" s="249">
        <v>2286.3000000000002</v>
      </c>
      <c r="E28" s="250">
        <v>5334.7</v>
      </c>
      <c r="F28" s="249">
        <f t="shared" si="0"/>
        <v>7621</v>
      </c>
    </row>
    <row r="29" spans="1:7">
      <c r="A29" s="239" t="s">
        <v>548</v>
      </c>
      <c r="B29" s="246" t="s">
        <v>546</v>
      </c>
      <c r="C29" s="255"/>
      <c r="D29" s="252"/>
      <c r="E29" s="253"/>
      <c r="F29" s="249">
        <f t="shared" si="0"/>
        <v>0</v>
      </c>
    </row>
    <row r="30" spans="1:7">
      <c r="A30" s="239"/>
      <c r="B30" s="246"/>
      <c r="C30" s="255"/>
      <c r="D30" s="252"/>
      <c r="E30" s="253"/>
      <c r="F30" s="249">
        <f t="shared" si="0"/>
        <v>0</v>
      </c>
    </row>
    <row r="31" spans="1:7">
      <c r="A31" s="256">
        <v>157656130</v>
      </c>
      <c r="B31" s="256" t="s">
        <v>549</v>
      </c>
      <c r="C31" s="256" t="s">
        <v>550</v>
      </c>
      <c r="D31" s="249">
        <v>2286.3000000000002</v>
      </c>
      <c r="E31" s="250">
        <v>5334.7</v>
      </c>
      <c r="F31" s="249">
        <f t="shared" si="0"/>
        <v>7621</v>
      </c>
    </row>
    <row r="32" spans="1:7">
      <c r="A32" s="239" t="s">
        <v>548</v>
      </c>
      <c r="B32" s="246" t="s">
        <v>546</v>
      </c>
      <c r="C32" s="239"/>
      <c r="D32" s="252"/>
      <c r="E32" s="252"/>
      <c r="F32" s="249">
        <f t="shared" si="0"/>
        <v>0</v>
      </c>
    </row>
    <row r="33" spans="1:6">
      <c r="A33" s="239"/>
      <c r="B33" s="239"/>
      <c r="C33" s="239"/>
      <c r="D33" s="252"/>
      <c r="E33" s="252"/>
      <c r="F33" s="249">
        <f t="shared" si="0"/>
        <v>0</v>
      </c>
    </row>
    <row r="34" spans="1:6">
      <c r="A34" s="239"/>
      <c r="B34" s="239"/>
      <c r="C34" s="239"/>
      <c r="D34" s="252"/>
      <c r="E34" s="252"/>
      <c r="F34" s="249">
        <f t="shared" si="0"/>
        <v>0</v>
      </c>
    </row>
    <row r="35" spans="1:6">
      <c r="A35" s="239"/>
      <c r="B35" s="239"/>
      <c r="C35" s="239"/>
      <c r="D35" s="252"/>
      <c r="E35" s="252"/>
      <c r="F35" s="252"/>
    </row>
    <row r="36" spans="1:6">
      <c r="A36" s="239"/>
      <c r="B36" s="239"/>
      <c r="C36" s="239"/>
      <c r="D36" s="252"/>
      <c r="E36" s="252"/>
      <c r="F36" s="252"/>
    </row>
    <row r="37" spans="1:6">
      <c r="A37" s="239"/>
      <c r="B37" s="239"/>
      <c r="C37" s="239"/>
      <c r="D37" s="252"/>
      <c r="E37" s="252"/>
      <c r="F37" s="252"/>
    </row>
    <row r="38" spans="1:6">
      <c r="A38" s="239"/>
      <c r="B38" s="257"/>
      <c r="C38" s="239"/>
      <c r="D38" s="258">
        <f>SUM(D25:D31)</f>
        <v>5722.5</v>
      </c>
      <c r="E38" s="258">
        <f>SUM(E25:E31)</f>
        <v>13352.5</v>
      </c>
      <c r="F38" s="254">
        <f>SUM(F25:F32)</f>
        <v>19075</v>
      </c>
    </row>
    <row r="39" spans="1:6">
      <c r="A39" s="226"/>
    </row>
    <row r="40" spans="1:6">
      <c r="A40" s="259" t="s">
        <v>551</v>
      </c>
      <c r="B40" s="227"/>
      <c r="C40" s="227"/>
      <c r="D40" s="227"/>
      <c r="E40" s="227"/>
      <c r="F40" s="227"/>
    </row>
    <row r="41" spans="1:6">
      <c r="A41" s="227"/>
      <c r="B41" s="227"/>
      <c r="C41" s="227"/>
      <c r="D41" s="227"/>
      <c r="E41" s="227"/>
      <c r="F41" s="227"/>
    </row>
    <row r="42" spans="1:6">
      <c r="A42" s="227" t="s">
        <v>552</v>
      </c>
      <c r="B42" s="227"/>
      <c r="C42" s="227" t="s">
        <v>553</v>
      </c>
      <c r="D42" s="227"/>
      <c r="E42" s="227" t="s">
        <v>554</v>
      </c>
      <c r="F42" s="227"/>
    </row>
    <row r="43" spans="1:6">
      <c r="A43" s="259" t="s">
        <v>555</v>
      </c>
      <c r="B43" s="227"/>
      <c r="C43" s="259" t="s">
        <v>556</v>
      </c>
      <c r="D43" s="227"/>
      <c r="E43" s="259" t="s">
        <v>557</v>
      </c>
      <c r="F43" s="227"/>
    </row>
    <row r="44" spans="1:6">
      <c r="A44" s="227"/>
      <c r="B44" s="227"/>
      <c r="C44" s="227"/>
      <c r="D44" s="227"/>
      <c r="E44" s="227"/>
      <c r="F44" s="227"/>
    </row>
    <row r="45" spans="1:6">
      <c r="A45" s="227"/>
      <c r="B45" s="227"/>
      <c r="C45" s="227"/>
      <c r="D45" s="227"/>
      <c r="E45" s="227"/>
      <c r="F45" s="227"/>
    </row>
    <row r="46" spans="1:6">
      <c r="A46" s="227" t="s">
        <v>552</v>
      </c>
      <c r="B46" s="227"/>
      <c r="C46" s="260" t="s">
        <v>553</v>
      </c>
      <c r="D46" s="227"/>
      <c r="E46" s="227" t="s">
        <v>554</v>
      </c>
      <c r="F46" s="227"/>
    </row>
    <row r="47" spans="1:6">
      <c r="A47" s="260" t="s">
        <v>558</v>
      </c>
      <c r="B47" s="227"/>
      <c r="C47" s="260" t="s">
        <v>558</v>
      </c>
      <c r="D47" s="227"/>
      <c r="E47" s="260" t="s">
        <v>558</v>
      </c>
      <c r="F47" s="227"/>
    </row>
    <row r="53" spans="1:7">
      <c r="C53" s="227" t="s">
        <v>559</v>
      </c>
    </row>
    <row r="55" spans="1:7">
      <c r="A55" s="261" t="s">
        <v>537</v>
      </c>
      <c r="B55" s="261" t="s">
        <v>538</v>
      </c>
      <c r="C55" s="261" t="s">
        <v>539</v>
      </c>
      <c r="D55" s="261" t="s">
        <v>560</v>
      </c>
      <c r="E55" s="261" t="s">
        <v>561</v>
      </c>
      <c r="F55" s="261" t="s">
        <v>76</v>
      </c>
      <c r="G55" s="261" t="s">
        <v>562</v>
      </c>
    </row>
    <row r="56" spans="1:7">
      <c r="A56" s="262"/>
      <c r="B56" s="263"/>
      <c r="C56" s="263"/>
      <c r="D56" s="264"/>
      <c r="E56" s="265"/>
      <c r="F56" s="263"/>
      <c r="G56" s="263"/>
    </row>
    <row r="57" spans="1:7">
      <c r="A57" s="263">
        <v>157655630</v>
      </c>
      <c r="B57" s="263" t="s">
        <v>543</v>
      </c>
      <c r="C57" s="263" t="s">
        <v>544</v>
      </c>
      <c r="D57" s="266"/>
      <c r="E57" s="267"/>
      <c r="F57" s="266"/>
      <c r="G57" s="263"/>
    </row>
    <row r="58" spans="1:7">
      <c r="A58" s="263"/>
      <c r="B58" s="261" t="s">
        <v>546</v>
      </c>
      <c r="C58" s="261"/>
      <c r="D58" s="266"/>
      <c r="E58" s="267"/>
      <c r="F58" s="266"/>
      <c r="G58" s="263"/>
    </row>
    <row r="59" spans="1:7">
      <c r="A59" s="263"/>
      <c r="B59" s="261"/>
      <c r="C59" s="263"/>
      <c r="D59" s="266"/>
      <c r="E59" s="267"/>
      <c r="F59" s="268"/>
      <c r="G59" s="261"/>
    </row>
    <row r="60" spans="1:7">
      <c r="A60" s="263">
        <v>158044120</v>
      </c>
      <c r="B60" s="263" t="s">
        <v>547</v>
      </c>
      <c r="C60" s="269">
        <v>4505260038082</v>
      </c>
      <c r="D60" s="266"/>
      <c r="E60" s="267"/>
      <c r="F60" s="266"/>
      <c r="G60" s="263"/>
    </row>
    <row r="61" spans="1:7">
      <c r="A61" s="263"/>
      <c r="B61" s="261" t="s">
        <v>563</v>
      </c>
      <c r="C61" s="269"/>
      <c r="D61" s="266"/>
      <c r="E61" s="267"/>
      <c r="F61" s="268"/>
      <c r="G61" s="261"/>
    </row>
    <row r="62" spans="1:7">
      <c r="A62" s="239"/>
      <c r="B62" s="239"/>
      <c r="C62" s="239"/>
      <c r="D62" s="239"/>
      <c r="E62" s="239"/>
      <c r="F62" s="239"/>
      <c r="G62" s="239"/>
    </row>
    <row r="63" spans="1:7">
      <c r="A63" s="270"/>
      <c r="B63" s="270"/>
      <c r="C63" s="270"/>
      <c r="D63" s="270"/>
      <c r="E63" s="270"/>
      <c r="F63" s="270"/>
      <c r="G63" s="270"/>
    </row>
    <row r="64" spans="1:7">
      <c r="A64" s="239"/>
      <c r="B64" s="239"/>
      <c r="C64" s="239"/>
      <c r="D64" s="239"/>
      <c r="E64" s="239"/>
      <c r="F64" s="239"/>
      <c r="G64" s="239"/>
    </row>
    <row r="65" spans="1:7">
      <c r="A65" s="271">
        <v>157656130</v>
      </c>
      <c r="B65" s="271" t="s">
        <v>549</v>
      </c>
      <c r="C65" s="271" t="s">
        <v>550</v>
      </c>
      <c r="D65" s="266">
        <v>1331</v>
      </c>
      <c r="E65" s="267"/>
      <c r="F65" s="266"/>
      <c r="G65" s="263"/>
    </row>
    <row r="66" spans="1:7">
      <c r="A66" s="263"/>
      <c r="B66" s="261" t="s">
        <v>564</v>
      </c>
      <c r="C66" s="263"/>
      <c r="D66" s="266"/>
      <c r="E66" s="267">
        <v>1186</v>
      </c>
      <c r="F66" s="268">
        <v>145</v>
      </c>
      <c r="G66" s="261">
        <v>12</v>
      </c>
    </row>
    <row r="67" spans="1:7">
      <c r="A67" s="263"/>
      <c r="B67" s="261" t="s">
        <v>565</v>
      </c>
      <c r="C67" s="261" t="s">
        <v>566</v>
      </c>
      <c r="D67" s="266">
        <v>1398</v>
      </c>
      <c r="E67" s="266">
        <v>1186</v>
      </c>
      <c r="F67" s="268">
        <v>212</v>
      </c>
      <c r="G67" s="261">
        <v>1</v>
      </c>
    </row>
    <row r="68" spans="1:7">
      <c r="A68" s="263"/>
      <c r="B68" s="263"/>
      <c r="C68" s="263"/>
      <c r="D68" s="266"/>
      <c r="E68" s="266"/>
      <c r="F68" s="266"/>
      <c r="G68" s="263"/>
    </row>
    <row r="69" spans="1:7">
      <c r="A69" s="263"/>
      <c r="B69" s="263"/>
      <c r="C69" s="263"/>
      <c r="D69" s="266"/>
      <c r="E69" s="266"/>
      <c r="F69" s="266"/>
      <c r="G69" s="263"/>
    </row>
    <row r="70" spans="1:7">
      <c r="A70" s="263"/>
      <c r="B70" s="272"/>
      <c r="C70" s="263"/>
      <c r="D70" s="273">
        <v>2729</v>
      </c>
      <c r="E70" s="268">
        <v>2372</v>
      </c>
      <c r="F70" s="268"/>
      <c r="G70" s="261"/>
    </row>
    <row r="71" spans="1:7">
      <c r="A71" s="274"/>
      <c r="B71" s="275"/>
      <c r="C71" s="275"/>
      <c r="D71" s="275"/>
      <c r="E71" s="275"/>
      <c r="F71" s="275"/>
    </row>
    <row r="72" spans="1:7">
      <c r="A72" s="276"/>
      <c r="B72" s="277"/>
      <c r="D72" s="277"/>
    </row>
    <row r="73" spans="1:7">
      <c r="A73" s="226"/>
      <c r="B73" s="278"/>
      <c r="D73" s="278"/>
    </row>
    <row r="84" spans="1:5">
      <c r="B84" s="277"/>
      <c r="D84" s="277"/>
    </row>
    <row r="86" spans="1:5">
      <c r="A86" s="226"/>
    </row>
    <row r="87" spans="1:5">
      <c r="A87" s="226"/>
    </row>
    <row r="88" spans="1:5">
      <c r="A88" s="226"/>
    </row>
    <row r="91" spans="1:5">
      <c r="A91" s="226"/>
      <c r="C91" s="226"/>
      <c r="E91" s="226"/>
    </row>
    <row r="99" spans="1:2" ht="21">
      <c r="A99" s="279" t="s">
        <v>567</v>
      </c>
    </row>
    <row r="100" spans="1:2">
      <c r="A100" t="s">
        <v>568</v>
      </c>
    </row>
    <row r="101" spans="1:2">
      <c r="A101" s="239" t="s">
        <v>538</v>
      </c>
      <c r="B101" s="239" t="s">
        <v>542</v>
      </c>
    </row>
    <row r="102" spans="1:2">
      <c r="A102" s="239" t="s">
        <v>569</v>
      </c>
      <c r="B102" s="239">
        <v>2690</v>
      </c>
    </row>
    <row r="103" spans="1:2">
      <c r="A103" s="239" t="s">
        <v>570</v>
      </c>
      <c r="B103" s="239">
        <v>5056</v>
      </c>
    </row>
    <row r="104" spans="1:2">
      <c r="A104" s="239" t="s">
        <v>571</v>
      </c>
      <c r="B104" s="239">
        <v>5056</v>
      </c>
    </row>
    <row r="105" spans="1:2">
      <c r="A105" s="239"/>
      <c r="B105" s="239"/>
    </row>
    <row r="106" spans="1:2">
      <c r="A106" s="239" t="s">
        <v>572</v>
      </c>
      <c r="B106" s="280">
        <v>12802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F47"/>
  <sheetViews>
    <sheetView topLeftCell="A13" workbookViewId="0">
      <selection activeCell="J1" sqref="J1:K1"/>
    </sheetView>
  </sheetViews>
  <sheetFormatPr defaultRowHeight="14.25"/>
  <cols>
    <col min="1" max="1" width="13.33203125" customWidth="1"/>
    <col min="2" max="2" width="17" customWidth="1"/>
    <col min="3" max="3" width="17.265625" customWidth="1"/>
    <col min="4" max="4" width="13.06640625" customWidth="1"/>
    <col min="5" max="5" width="13.265625" customWidth="1"/>
    <col min="6" max="6" width="14.33203125" customWidth="1"/>
  </cols>
  <sheetData>
    <row r="6" spans="1:6">
      <c r="A6" s="226" t="s">
        <v>521</v>
      </c>
      <c r="E6" s="226" t="s">
        <v>522</v>
      </c>
    </row>
    <row r="7" spans="1:6">
      <c r="A7" s="226" t="s">
        <v>523</v>
      </c>
      <c r="E7" s="226" t="s">
        <v>524</v>
      </c>
    </row>
    <row r="8" spans="1:6">
      <c r="E8" s="226" t="s">
        <v>525</v>
      </c>
    </row>
    <row r="9" spans="1:6">
      <c r="E9" s="226" t="s">
        <v>526</v>
      </c>
    </row>
    <row r="10" spans="1:6">
      <c r="E10" s="226"/>
    </row>
    <row r="11" spans="1:6">
      <c r="E11" s="227" t="s">
        <v>527</v>
      </c>
    </row>
    <row r="12" spans="1:6">
      <c r="C12" s="228" t="s">
        <v>573</v>
      </c>
      <c r="D12" s="229"/>
    </row>
    <row r="13" spans="1:6">
      <c r="C13" s="230" t="s">
        <v>530</v>
      </c>
      <c r="D13" s="231" t="s">
        <v>531</v>
      </c>
    </row>
    <row r="14" spans="1:6">
      <c r="C14" s="232" t="s">
        <v>532</v>
      </c>
      <c r="D14" s="231"/>
    </row>
    <row r="15" spans="1:6" ht="14.65" thickBot="1"/>
    <row r="16" spans="1:6" ht="14.65" thickBot="1">
      <c r="A16" s="233"/>
      <c r="B16" s="231"/>
      <c r="C16" s="231"/>
      <c r="D16" s="234"/>
      <c r="E16" s="235" t="s">
        <v>533</v>
      </c>
      <c r="F16" s="236" t="s">
        <v>534</v>
      </c>
    </row>
    <row r="17" spans="1:6">
      <c r="A17" s="237"/>
      <c r="F17" s="238"/>
    </row>
    <row r="18" spans="1:6">
      <c r="A18" s="237"/>
      <c r="C18" t="s">
        <v>535</v>
      </c>
      <c r="D18" s="229"/>
      <c r="E18" s="229"/>
      <c r="F18" s="239"/>
    </row>
    <row r="19" spans="1:6">
      <c r="A19" s="237"/>
      <c r="F19" s="239"/>
    </row>
    <row r="20" spans="1:6" ht="14.65" thickBot="1">
      <c r="A20" s="240"/>
      <c r="B20" s="229"/>
      <c r="C20" s="230" t="s">
        <v>536</v>
      </c>
      <c r="D20" s="229"/>
      <c r="E20" s="241"/>
      <c r="F20" s="281">
        <f>F38</f>
        <v>10154</v>
      </c>
    </row>
    <row r="21" spans="1:6" ht="14.65" thickBot="1">
      <c r="A21" s="243"/>
      <c r="B21" s="231"/>
      <c r="C21" s="231"/>
      <c r="D21" s="231"/>
      <c r="E21" s="244"/>
      <c r="F21" s="245">
        <f>SUM(F18:F20)</f>
        <v>10154</v>
      </c>
    </row>
    <row r="23" spans="1:6">
      <c r="A23" s="246" t="s">
        <v>537</v>
      </c>
      <c r="B23" s="246" t="s">
        <v>538</v>
      </c>
      <c r="C23" s="246" t="s">
        <v>539</v>
      </c>
      <c r="D23" s="246" t="s">
        <v>540</v>
      </c>
      <c r="E23" s="246" t="s">
        <v>541</v>
      </c>
      <c r="F23" s="246" t="s">
        <v>542</v>
      </c>
    </row>
    <row r="24" spans="1:6">
      <c r="A24" s="282"/>
      <c r="B24" s="239"/>
      <c r="C24" s="239"/>
      <c r="D24" s="247">
        <v>0.3</v>
      </c>
      <c r="E24" s="248">
        <v>0.7</v>
      </c>
      <c r="F24" s="239"/>
    </row>
    <row r="25" spans="1:6">
      <c r="A25" s="239">
        <v>2000359591</v>
      </c>
      <c r="B25" s="239" t="s">
        <v>574</v>
      </c>
      <c r="C25" s="239"/>
      <c r="D25" s="249">
        <v>3046.2</v>
      </c>
      <c r="E25" s="250">
        <v>7107.8</v>
      </c>
      <c r="F25" s="249">
        <f>SUM(D25:E25)</f>
        <v>10154</v>
      </c>
    </row>
    <row r="26" spans="1:6">
      <c r="A26" s="239"/>
      <c r="B26" s="246"/>
      <c r="C26" s="246"/>
      <c r="D26" s="252"/>
      <c r="E26" s="253"/>
      <c r="F26" s="252"/>
    </row>
    <row r="27" spans="1:6">
      <c r="A27" s="239"/>
      <c r="B27" s="246"/>
      <c r="C27" s="239"/>
      <c r="D27" s="252"/>
      <c r="E27" s="253"/>
      <c r="F27" s="254"/>
    </row>
    <row r="28" spans="1:6">
      <c r="A28" s="239"/>
      <c r="B28" s="239"/>
      <c r="C28" s="255"/>
      <c r="D28" s="252"/>
      <c r="E28" s="253"/>
      <c r="F28" s="252"/>
    </row>
    <row r="29" spans="1:6">
      <c r="A29" s="239"/>
      <c r="B29" s="246"/>
      <c r="C29" s="255"/>
      <c r="D29" s="252"/>
      <c r="E29" s="253"/>
      <c r="F29" s="254"/>
    </row>
    <row r="30" spans="1:6">
      <c r="A30" s="239"/>
      <c r="B30" s="246"/>
      <c r="C30" s="255"/>
      <c r="D30" s="252"/>
      <c r="E30" s="253"/>
      <c r="F30" s="254"/>
    </row>
    <row r="31" spans="1:6">
      <c r="A31" s="256"/>
      <c r="B31" s="256"/>
      <c r="C31" s="256"/>
      <c r="D31" s="252"/>
      <c r="E31" s="253"/>
      <c r="F31" s="252"/>
    </row>
    <row r="32" spans="1:6">
      <c r="A32" s="239"/>
      <c r="B32" s="246"/>
      <c r="C32" s="239"/>
      <c r="D32" s="252"/>
      <c r="E32" s="252"/>
      <c r="F32" s="254"/>
    </row>
    <row r="33" spans="1:6">
      <c r="A33" s="239"/>
      <c r="B33" s="239"/>
      <c r="C33" s="239"/>
      <c r="D33" s="252"/>
      <c r="E33" s="252"/>
      <c r="F33" s="252"/>
    </row>
    <row r="34" spans="1:6">
      <c r="A34" s="239"/>
      <c r="B34" s="239"/>
      <c r="C34" s="239"/>
      <c r="D34" s="252"/>
      <c r="E34" s="252"/>
      <c r="F34" s="252"/>
    </row>
    <row r="35" spans="1:6">
      <c r="A35" s="239"/>
      <c r="B35" s="239"/>
      <c r="C35" s="239"/>
      <c r="D35" s="252"/>
      <c r="E35" s="252"/>
      <c r="F35" s="252"/>
    </row>
    <row r="36" spans="1:6">
      <c r="A36" s="239"/>
      <c r="B36" s="239"/>
      <c r="C36" s="239"/>
      <c r="D36" s="252"/>
      <c r="E36" s="252"/>
      <c r="F36" s="252"/>
    </row>
    <row r="37" spans="1:6">
      <c r="A37" s="239"/>
      <c r="B37" s="239"/>
      <c r="C37" s="239"/>
      <c r="D37" s="252"/>
      <c r="E37" s="252"/>
      <c r="F37" s="252"/>
    </row>
    <row r="38" spans="1:6">
      <c r="A38" s="239"/>
      <c r="B38" s="283"/>
      <c r="C38" s="239"/>
      <c r="D38" s="254">
        <f t="shared" ref="D38:E38" si="0">SUM(D25:D37)</f>
        <v>3046.2</v>
      </c>
      <c r="E38" s="254">
        <f t="shared" si="0"/>
        <v>7107.8</v>
      </c>
      <c r="F38" s="254">
        <f>SUM(F25:F37)</f>
        <v>10154</v>
      </c>
    </row>
    <row r="39" spans="1:6">
      <c r="A39" s="226"/>
    </row>
    <row r="40" spans="1:6">
      <c r="A40" s="259" t="s">
        <v>551</v>
      </c>
      <c r="B40" s="227"/>
      <c r="C40" s="227"/>
      <c r="D40" s="227"/>
      <c r="E40" s="227"/>
      <c r="F40" s="227"/>
    </row>
    <row r="41" spans="1:6">
      <c r="A41" s="227"/>
      <c r="B41" s="227"/>
      <c r="C41" s="227"/>
      <c r="D41" s="227"/>
      <c r="E41" s="227"/>
      <c r="F41" s="227"/>
    </row>
    <row r="42" spans="1:6">
      <c r="A42" s="227" t="s">
        <v>552</v>
      </c>
      <c r="B42" s="227"/>
      <c r="C42" s="227" t="s">
        <v>553</v>
      </c>
      <c r="D42" s="227"/>
      <c r="E42" s="227" t="s">
        <v>554</v>
      </c>
      <c r="F42" s="227"/>
    </row>
    <row r="43" spans="1:6">
      <c r="A43" s="259" t="s">
        <v>555</v>
      </c>
      <c r="B43" s="227"/>
      <c r="C43" s="259" t="s">
        <v>556</v>
      </c>
      <c r="D43" s="227"/>
      <c r="E43" s="259" t="s">
        <v>557</v>
      </c>
      <c r="F43" s="227"/>
    </row>
    <row r="44" spans="1:6">
      <c r="A44" s="227"/>
      <c r="B44" s="227"/>
      <c r="C44" s="227"/>
      <c r="D44" s="227"/>
      <c r="E44" s="227"/>
      <c r="F44" s="227"/>
    </row>
    <row r="45" spans="1:6">
      <c r="A45" s="227"/>
      <c r="B45" s="227"/>
      <c r="C45" s="227"/>
      <c r="D45" s="227"/>
      <c r="E45" s="227"/>
      <c r="F45" s="227"/>
    </row>
    <row r="46" spans="1:6">
      <c r="A46" s="227" t="s">
        <v>552</v>
      </c>
      <c r="B46" s="227"/>
      <c r="C46" s="227" t="s">
        <v>553</v>
      </c>
      <c r="D46" s="227"/>
      <c r="E46" s="227" t="s">
        <v>554</v>
      </c>
      <c r="F46" s="227"/>
    </row>
    <row r="47" spans="1:6">
      <c r="A47" s="227" t="s">
        <v>575</v>
      </c>
      <c r="B47" s="227"/>
      <c r="C47" s="227" t="s">
        <v>575</v>
      </c>
      <c r="D47" s="227"/>
      <c r="E47" s="227" t="s">
        <v>575</v>
      </c>
      <c r="F47" s="2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435"/>
  <sheetViews>
    <sheetView tabSelected="1" view="pageBreakPreview" zoomScaleSheetLayoutView="100" workbookViewId="0">
      <pane ySplit="1" topLeftCell="A220" activePane="bottomLeft" state="frozen"/>
      <selection pane="bottomLeft" activeCell="N226" sqref="N226"/>
    </sheetView>
  </sheetViews>
  <sheetFormatPr defaultColWidth="9.1328125" defaultRowHeight="13.15"/>
  <cols>
    <col min="1" max="1" width="5.59765625" style="5" customWidth="1"/>
    <col min="2" max="2" width="33.33203125" style="5" customWidth="1"/>
    <col min="3" max="3" width="35" style="5" customWidth="1"/>
    <col min="4" max="7" width="12.59765625" style="28" hidden="1" customWidth="1"/>
    <col min="8" max="8" width="9.59765625" style="5" hidden="1" customWidth="1"/>
    <col min="9" max="9" width="19.86328125" style="5" hidden="1" customWidth="1"/>
    <col min="10" max="10" width="11.59765625" style="5" hidden="1" customWidth="1"/>
    <col min="11" max="11" width="18" style="29" hidden="1" customWidth="1"/>
    <col min="12" max="12" width="18.9296875" style="314" hidden="1" customWidth="1"/>
    <col min="13" max="13" width="17.06640625" style="314" bestFit="1" customWidth="1"/>
    <col min="14" max="14" width="17.6640625" style="314" bestFit="1" customWidth="1"/>
    <col min="15" max="15" width="18.19921875" style="314" bestFit="1" customWidth="1"/>
    <col min="16" max="17" width="18.19921875" style="314" customWidth="1"/>
    <col min="18" max="18" width="9.1328125" style="7"/>
    <col min="19" max="16384" width="9.1328125" style="5"/>
  </cols>
  <sheetData>
    <row r="1" spans="1:17">
      <c r="A1" s="1" t="s">
        <v>188</v>
      </c>
      <c r="B1" s="2"/>
      <c r="C1" s="2"/>
      <c r="D1" s="3"/>
      <c r="E1" s="3"/>
      <c r="F1" s="4"/>
      <c r="G1" s="4"/>
      <c r="I1" s="4"/>
      <c r="J1" s="4"/>
      <c r="K1" s="6"/>
      <c r="L1" s="308"/>
      <c r="M1" s="308"/>
      <c r="N1" s="308"/>
      <c r="O1" s="308"/>
      <c r="P1" s="364"/>
      <c r="Q1" s="364"/>
    </row>
    <row r="2" spans="1:17" ht="3" customHeight="1">
      <c r="A2" s="8"/>
      <c r="B2" s="9"/>
      <c r="C2" s="9"/>
      <c r="D2" s="10"/>
      <c r="E2" s="10"/>
      <c r="F2" s="11"/>
      <c r="G2" s="11"/>
      <c r="I2" s="11"/>
      <c r="J2" s="11"/>
      <c r="K2" s="12"/>
      <c r="L2" s="309"/>
      <c r="M2" s="309"/>
      <c r="N2" s="309"/>
      <c r="O2" s="309"/>
      <c r="P2" s="364"/>
      <c r="Q2" s="364"/>
    </row>
    <row r="3" spans="1:17">
      <c r="A3" s="13"/>
      <c r="B3" s="9"/>
      <c r="C3" s="9"/>
      <c r="D3" s="10"/>
      <c r="E3" s="10"/>
      <c r="F3" s="11"/>
      <c r="G3" s="11"/>
      <c r="I3" s="11"/>
      <c r="J3" s="11"/>
      <c r="K3" s="12"/>
      <c r="L3" s="309"/>
      <c r="M3" s="309"/>
      <c r="N3" s="309"/>
      <c r="O3" s="309"/>
      <c r="P3" s="364"/>
      <c r="Q3" s="364"/>
    </row>
    <row r="4" spans="1:17" ht="3" customHeight="1">
      <c r="A4" s="8"/>
      <c r="B4" s="9"/>
      <c r="C4" s="9"/>
      <c r="D4" s="14"/>
      <c r="E4" s="14"/>
      <c r="F4" s="15"/>
      <c r="G4" s="15"/>
      <c r="I4" s="15"/>
      <c r="J4" s="15"/>
      <c r="K4" s="16"/>
      <c r="L4" s="310"/>
      <c r="M4" s="310"/>
      <c r="N4" s="310"/>
      <c r="O4" s="310"/>
      <c r="P4" s="384"/>
      <c r="Q4" s="384"/>
    </row>
    <row r="5" spans="1:17">
      <c r="A5" s="13" t="s">
        <v>382</v>
      </c>
      <c r="B5" s="9"/>
      <c r="C5" s="9"/>
      <c r="D5" s="10"/>
      <c r="E5" s="10"/>
      <c r="F5" s="17"/>
      <c r="G5" s="17"/>
      <c r="I5" s="17"/>
      <c r="J5" s="17"/>
      <c r="K5" s="18"/>
      <c r="L5" s="311"/>
      <c r="M5" s="311"/>
      <c r="N5" s="311"/>
      <c r="O5" s="311"/>
      <c r="P5" s="385"/>
      <c r="Q5" s="385"/>
    </row>
    <row r="6" spans="1:17" ht="3" customHeight="1">
      <c r="A6" s="13"/>
      <c r="B6" s="9"/>
      <c r="C6" s="9"/>
      <c r="D6" s="10"/>
      <c r="E6" s="10"/>
      <c r="F6" s="11"/>
      <c r="G6" s="11"/>
      <c r="I6" s="11"/>
      <c r="J6" s="11"/>
      <c r="K6" s="12"/>
      <c r="L6" s="309"/>
      <c r="M6" s="309"/>
      <c r="N6" s="309"/>
      <c r="O6" s="309"/>
      <c r="P6" s="364"/>
      <c r="Q6" s="364"/>
    </row>
    <row r="7" spans="1:17">
      <c r="A7" s="13" t="s">
        <v>383</v>
      </c>
      <c r="B7" s="9"/>
      <c r="C7" s="9"/>
      <c r="D7" s="19" t="s">
        <v>190</v>
      </c>
      <c r="E7" s="20" t="s">
        <v>191</v>
      </c>
      <c r="F7" s="20" t="s">
        <v>192</v>
      </c>
      <c r="G7" s="19" t="s">
        <v>193</v>
      </c>
      <c r="I7" s="19" t="s">
        <v>193</v>
      </c>
      <c r="J7" s="19" t="s">
        <v>193</v>
      </c>
      <c r="K7" s="21" t="s">
        <v>196</v>
      </c>
      <c r="L7" s="312" t="s">
        <v>197</v>
      </c>
      <c r="M7" s="312" t="s">
        <v>198</v>
      </c>
      <c r="N7" s="312" t="s">
        <v>778</v>
      </c>
      <c r="O7" s="312" t="s">
        <v>790</v>
      </c>
      <c r="P7" s="312" t="s">
        <v>1216</v>
      </c>
      <c r="Q7" s="386"/>
    </row>
    <row r="8" spans="1:17" ht="27.75" customHeight="1" thickBot="1">
      <c r="A8" s="22"/>
      <c r="B8" s="23"/>
      <c r="C8" s="23"/>
      <c r="D8" s="24"/>
      <c r="E8" s="24"/>
      <c r="F8" s="25"/>
      <c r="G8" s="25"/>
      <c r="I8" s="25"/>
      <c r="J8" s="25"/>
      <c r="K8" s="26" t="s">
        <v>384</v>
      </c>
      <c r="L8" s="313"/>
      <c r="M8" s="389" t="s">
        <v>1219</v>
      </c>
      <c r="N8" s="389" t="s">
        <v>1220</v>
      </c>
      <c r="O8" s="389" t="s">
        <v>1221</v>
      </c>
      <c r="P8" s="389" t="s">
        <v>1221</v>
      </c>
      <c r="Q8" s="387"/>
    </row>
    <row r="9" spans="1:17">
      <c r="A9" s="27"/>
      <c r="B9" s="27"/>
      <c r="C9" s="27"/>
    </row>
    <row r="10" spans="1:17" ht="8.25" hidden="1" customHeight="1">
      <c r="A10" s="30"/>
      <c r="B10" s="31"/>
      <c r="C10" s="31"/>
      <c r="D10" s="32"/>
      <c r="E10" s="32"/>
      <c r="F10" s="33"/>
      <c r="G10" s="33"/>
    </row>
    <row r="11" spans="1:17" ht="13.5" thickBot="1">
      <c r="A11" s="34" t="s">
        <v>385</v>
      </c>
      <c r="D11" s="35"/>
      <c r="E11" s="35"/>
      <c r="F11" s="36">
        <v>5.2999999999999999E-2</v>
      </c>
      <c r="G11" s="36"/>
    </row>
    <row r="12" spans="1:17" ht="13.5" hidden="1" thickBot="1">
      <c r="A12" s="34"/>
      <c r="D12" s="35"/>
      <c r="E12" s="35"/>
      <c r="F12" s="37"/>
      <c r="G12" s="37"/>
      <c r="I12" s="38"/>
      <c r="J12" s="39"/>
      <c r="K12" s="40"/>
      <c r="L12" s="315"/>
      <c r="M12" s="315"/>
    </row>
    <row r="13" spans="1:17" s="7" customFormat="1" ht="14.25" thickBot="1">
      <c r="B13" s="42"/>
      <c r="C13" s="42"/>
      <c r="D13" s="316" t="s">
        <v>190</v>
      </c>
      <c r="E13" s="43" t="s">
        <v>191</v>
      </c>
      <c r="F13" s="44" t="s">
        <v>192</v>
      </c>
      <c r="G13" s="45" t="s">
        <v>193</v>
      </c>
      <c r="H13" s="42"/>
      <c r="I13" s="46" t="s">
        <v>387</v>
      </c>
      <c r="J13" s="47" t="s">
        <v>194</v>
      </c>
      <c r="K13" s="48" t="s">
        <v>196</v>
      </c>
      <c r="L13" s="317" t="s">
        <v>791</v>
      </c>
      <c r="M13" s="317" t="s">
        <v>198</v>
      </c>
      <c r="N13" s="317" t="s">
        <v>778</v>
      </c>
      <c r="O13" s="317" t="s">
        <v>790</v>
      </c>
      <c r="P13" s="317" t="s">
        <v>1216</v>
      </c>
      <c r="Q13" s="388"/>
    </row>
    <row r="14" spans="1:17" s="7" customFormat="1" ht="14.25" thickBot="1">
      <c r="A14" s="41" t="s">
        <v>386</v>
      </c>
      <c r="B14" s="5"/>
      <c r="C14" s="5"/>
      <c r="D14" s="318"/>
      <c r="E14" s="319"/>
      <c r="F14" s="320"/>
      <c r="G14" s="92"/>
      <c r="H14" s="5"/>
      <c r="I14" s="321"/>
      <c r="J14" s="322"/>
      <c r="K14" s="323"/>
      <c r="L14" s="324"/>
      <c r="M14" s="324"/>
      <c r="N14" s="324"/>
      <c r="O14" s="324"/>
      <c r="P14" s="324"/>
      <c r="Q14" s="324"/>
    </row>
    <row r="15" spans="1:17" s="7" customFormat="1">
      <c r="A15" s="49"/>
      <c r="B15" s="5"/>
      <c r="C15" s="5"/>
      <c r="D15" s="35"/>
      <c r="E15" s="35"/>
      <c r="F15" s="35"/>
      <c r="G15" s="50"/>
      <c r="H15" s="5"/>
      <c r="I15" s="5"/>
      <c r="J15" s="51"/>
      <c r="K15" s="29"/>
      <c r="L15" s="314"/>
      <c r="M15" s="314"/>
      <c r="N15" s="314"/>
      <c r="O15" s="314"/>
      <c r="P15" s="314"/>
      <c r="Q15" s="314"/>
    </row>
    <row r="16" spans="1:17" s="7" customFormat="1">
      <c r="A16" s="34" t="s">
        <v>388</v>
      </c>
      <c r="B16" s="5"/>
      <c r="C16" s="5"/>
      <c r="D16" s="35"/>
      <c r="E16" s="35"/>
      <c r="F16" s="35"/>
      <c r="G16" s="52"/>
      <c r="H16" s="325">
        <v>5.2999999999999999E-2</v>
      </c>
      <c r="I16" s="53"/>
      <c r="J16" s="51"/>
      <c r="K16" s="29"/>
      <c r="L16" s="314"/>
      <c r="M16" s="314"/>
      <c r="N16" s="314"/>
      <c r="O16" s="314"/>
      <c r="P16" s="314"/>
      <c r="Q16" s="314"/>
    </row>
    <row r="17" spans="1:17" s="7" customFormat="1">
      <c r="A17" s="49"/>
      <c r="B17" s="5"/>
      <c r="C17" s="5"/>
      <c r="D17" s="35"/>
      <c r="E17" s="35"/>
      <c r="F17" s="35"/>
      <c r="G17" s="52"/>
      <c r="H17" s="5"/>
      <c r="I17" s="53"/>
      <c r="J17" s="51"/>
      <c r="K17" s="29"/>
      <c r="L17" s="314"/>
      <c r="M17" s="314"/>
      <c r="N17" s="314"/>
      <c r="O17" s="314"/>
      <c r="P17" s="314"/>
      <c r="Q17" s="314"/>
    </row>
    <row r="18" spans="1:17" s="7" customFormat="1">
      <c r="A18" s="54" t="s">
        <v>389</v>
      </c>
      <c r="B18" s="55"/>
      <c r="C18" s="55"/>
      <c r="D18" s="56"/>
      <c r="E18" s="56"/>
      <c r="F18" s="56"/>
      <c r="G18" s="57">
        <v>550</v>
      </c>
      <c r="H18" s="55"/>
      <c r="I18" s="58">
        <f t="shared" ref="I18:I25" si="0">G18*1.045</f>
        <v>574.75</v>
      </c>
      <c r="J18" s="59">
        <f>I18*1.039</f>
        <v>597.1652499999999</v>
      </c>
      <c r="K18" s="29">
        <v>658.99812864599994</v>
      </c>
      <c r="L18" s="314">
        <f>K18*1.049</f>
        <v>691.28903694965391</v>
      </c>
      <c r="M18" s="314">
        <f>L18*1.043</f>
        <v>721.01446553848893</v>
      </c>
      <c r="N18" s="314">
        <f>M18*1.034</f>
        <v>745.52895736679761</v>
      </c>
      <c r="O18" s="314">
        <f>N18*1.033</f>
        <v>770.13141295990192</v>
      </c>
      <c r="P18" s="314">
        <f>O18*1.032</f>
        <v>794.77561817461878</v>
      </c>
      <c r="Q18" s="314"/>
    </row>
    <row r="19" spans="1:17" s="7" customFormat="1">
      <c r="A19" s="60"/>
      <c r="B19" s="55" t="s">
        <v>203</v>
      </c>
      <c r="C19" s="55" t="s">
        <v>204</v>
      </c>
      <c r="D19" s="56">
        <v>262</v>
      </c>
      <c r="E19" s="56">
        <v>278.76800000000003</v>
      </c>
      <c r="F19" s="61">
        <f>E19*0.053+E19</f>
        <v>293.54270400000001</v>
      </c>
      <c r="G19" s="62">
        <v>0</v>
      </c>
      <c r="H19" s="326">
        <f>ROUND((F19-E19)/E19,6)</f>
        <v>5.2999999999999999E-2</v>
      </c>
      <c r="I19" s="63">
        <f t="shared" si="0"/>
        <v>0</v>
      </c>
      <c r="J19" s="59"/>
      <c r="K19" s="29"/>
      <c r="L19" s="314"/>
      <c r="M19" s="314"/>
      <c r="N19" s="314">
        <f t="shared" ref="N19:N65" si="1">M19*1.034</f>
        <v>0</v>
      </c>
      <c r="O19" s="314">
        <f t="shared" ref="O19:O65" si="2">N19*1.033</f>
        <v>0</v>
      </c>
      <c r="P19" s="314">
        <f t="shared" ref="P19:P65" si="3">O19*1.032</f>
        <v>0</v>
      </c>
      <c r="Q19" s="314"/>
    </row>
    <row r="20" spans="1:17" s="7" customFormat="1">
      <c r="A20" s="60"/>
      <c r="B20" s="55" t="s">
        <v>205</v>
      </c>
      <c r="C20" s="55" t="s">
        <v>206</v>
      </c>
      <c r="D20" s="56">
        <v>301</v>
      </c>
      <c r="E20" s="56">
        <v>320.26400000000001</v>
      </c>
      <c r="F20" s="61">
        <f>E20*0.053+E20</f>
        <v>337.23799200000002</v>
      </c>
      <c r="G20" s="62">
        <v>0</v>
      </c>
      <c r="H20" s="326">
        <f>ROUND((F20-E20)/E20,6)</f>
        <v>5.2999999999999999E-2</v>
      </c>
      <c r="I20" s="63">
        <f t="shared" si="0"/>
        <v>0</v>
      </c>
      <c r="J20" s="59"/>
      <c r="K20" s="29"/>
      <c r="L20" s="314"/>
      <c r="M20" s="314"/>
      <c r="N20" s="314">
        <f t="shared" si="1"/>
        <v>0</v>
      </c>
      <c r="O20" s="314">
        <f t="shared" si="2"/>
        <v>0</v>
      </c>
      <c r="P20" s="314">
        <f t="shared" si="3"/>
        <v>0</v>
      </c>
      <c r="Q20" s="314"/>
    </row>
    <row r="21" spans="1:17" s="7" customFormat="1">
      <c r="A21" s="60"/>
      <c r="B21" s="55" t="s">
        <v>207</v>
      </c>
      <c r="C21" s="55" t="s">
        <v>208</v>
      </c>
      <c r="D21" s="56">
        <v>451</v>
      </c>
      <c r="E21" s="56">
        <v>479.86399999999998</v>
      </c>
      <c r="F21" s="61">
        <f>E21*0.053+E21</f>
        <v>505.29679199999998</v>
      </c>
      <c r="G21" s="62">
        <v>0</v>
      </c>
      <c r="H21" s="326">
        <f>ROUND((F21-E21)/E21,6)</f>
        <v>5.2999999999999999E-2</v>
      </c>
      <c r="I21" s="63">
        <f t="shared" si="0"/>
        <v>0</v>
      </c>
      <c r="J21" s="59"/>
      <c r="K21" s="29"/>
      <c r="L21" s="314"/>
      <c r="M21" s="314"/>
      <c r="N21" s="314">
        <f t="shared" si="1"/>
        <v>0</v>
      </c>
      <c r="O21" s="314">
        <f t="shared" si="2"/>
        <v>0</v>
      </c>
      <c r="P21" s="314">
        <f t="shared" si="3"/>
        <v>0</v>
      </c>
      <c r="Q21" s="314"/>
    </row>
    <row r="22" spans="1:17" s="7" customFormat="1">
      <c r="A22" s="60"/>
      <c r="B22" s="55" t="s">
        <v>390</v>
      </c>
      <c r="C22" s="64" t="s">
        <v>210</v>
      </c>
      <c r="D22" s="56">
        <v>120</v>
      </c>
      <c r="E22" s="56">
        <v>127.68</v>
      </c>
      <c r="F22" s="61">
        <f>E22*0.053+E22</f>
        <v>134.44704000000002</v>
      </c>
      <c r="G22" s="62">
        <v>0</v>
      </c>
      <c r="H22" s="326">
        <f>ROUND((F22-E22)/E22,6)</f>
        <v>5.2999999999999999E-2</v>
      </c>
      <c r="I22" s="63">
        <f t="shared" si="0"/>
        <v>0</v>
      </c>
      <c r="J22" s="59"/>
      <c r="K22" s="29"/>
      <c r="L22" s="314"/>
      <c r="M22" s="314"/>
      <c r="N22" s="314">
        <f t="shared" si="1"/>
        <v>0</v>
      </c>
      <c r="O22" s="314">
        <f t="shared" si="2"/>
        <v>0</v>
      </c>
      <c r="P22" s="314">
        <f t="shared" si="3"/>
        <v>0</v>
      </c>
      <c r="Q22" s="314"/>
    </row>
    <row r="23" spans="1:17" s="7" customFormat="1">
      <c r="A23" s="60"/>
      <c r="B23" s="55"/>
      <c r="C23" s="55"/>
      <c r="D23" s="56"/>
      <c r="E23" s="56"/>
      <c r="F23" s="56"/>
      <c r="G23" s="65"/>
      <c r="H23" s="55"/>
      <c r="I23" s="63">
        <f t="shared" si="0"/>
        <v>0</v>
      </c>
      <c r="J23" s="59"/>
      <c r="K23" s="29"/>
      <c r="L23" s="314"/>
      <c r="M23" s="314"/>
      <c r="N23" s="314">
        <f t="shared" si="1"/>
        <v>0</v>
      </c>
      <c r="O23" s="314">
        <f t="shared" si="2"/>
        <v>0</v>
      </c>
      <c r="P23" s="314">
        <f t="shared" si="3"/>
        <v>0</v>
      </c>
      <c r="Q23" s="314"/>
    </row>
    <row r="24" spans="1:17" s="7" customFormat="1">
      <c r="A24" s="54" t="s">
        <v>391</v>
      </c>
      <c r="B24" s="55"/>
      <c r="C24" s="55"/>
      <c r="D24" s="56"/>
      <c r="E24" s="56"/>
      <c r="F24" s="56"/>
      <c r="G24" s="57">
        <v>550</v>
      </c>
      <c r="H24" s="55"/>
      <c r="I24" s="58">
        <f t="shared" si="0"/>
        <v>574.75</v>
      </c>
      <c r="J24" s="59">
        <f>I24*1.039</f>
        <v>597.1652499999999</v>
      </c>
      <c r="K24" s="29">
        <v>658.99812864599994</v>
      </c>
      <c r="L24" s="314">
        <f>K24*1.049</f>
        <v>691.28903694965391</v>
      </c>
      <c r="M24" s="314">
        <f>L24*1.043</f>
        <v>721.01446553848893</v>
      </c>
      <c r="N24" s="314">
        <f t="shared" si="1"/>
        <v>745.52895736679761</v>
      </c>
      <c r="O24" s="314">
        <f t="shared" si="2"/>
        <v>770.13141295990192</v>
      </c>
      <c r="P24" s="314">
        <f t="shared" si="3"/>
        <v>794.77561817461878</v>
      </c>
      <c r="Q24" s="314"/>
    </row>
    <row r="25" spans="1:17" s="7" customFormat="1">
      <c r="A25" s="60"/>
      <c r="B25" s="55" t="s">
        <v>203</v>
      </c>
      <c r="C25" s="55" t="s">
        <v>204</v>
      </c>
      <c r="D25" s="56">
        <v>120</v>
      </c>
      <c r="E25" s="56">
        <v>127.68</v>
      </c>
      <c r="F25" s="61">
        <f>E25*0.053+E25</f>
        <v>134.44704000000002</v>
      </c>
      <c r="G25" s="62">
        <v>0</v>
      </c>
      <c r="H25" s="326">
        <f>ROUND((F25-E25)/E25,6)</f>
        <v>5.2999999999999999E-2</v>
      </c>
      <c r="I25" s="63">
        <f t="shared" si="0"/>
        <v>0</v>
      </c>
      <c r="J25" s="59"/>
      <c r="K25" s="29"/>
      <c r="L25" s="314"/>
      <c r="M25" s="314"/>
      <c r="N25" s="314">
        <f t="shared" si="1"/>
        <v>0</v>
      </c>
      <c r="O25" s="314">
        <f t="shared" si="2"/>
        <v>0</v>
      </c>
      <c r="P25" s="314">
        <f t="shared" si="3"/>
        <v>0</v>
      </c>
      <c r="Q25" s="314"/>
    </row>
    <row r="26" spans="1:17" s="7" customFormat="1">
      <c r="A26" s="60"/>
      <c r="B26" s="55" t="s">
        <v>205</v>
      </c>
      <c r="C26" s="55" t="s">
        <v>206</v>
      </c>
      <c r="D26" s="56">
        <v>127</v>
      </c>
      <c r="E26" s="56">
        <v>135.12799999999999</v>
      </c>
      <c r="F26" s="61">
        <f>E26*0.053+E26</f>
        <v>142.289784</v>
      </c>
      <c r="G26" s="62">
        <v>0</v>
      </c>
      <c r="H26" s="326">
        <f>ROUND((F26-E26)/E26,6)</f>
        <v>5.2999999999999999E-2</v>
      </c>
      <c r="I26" s="63">
        <v>0</v>
      </c>
      <c r="J26" s="59"/>
      <c r="K26" s="29"/>
      <c r="L26" s="314"/>
      <c r="M26" s="314"/>
      <c r="N26" s="314">
        <f t="shared" si="1"/>
        <v>0</v>
      </c>
      <c r="O26" s="314">
        <f t="shared" si="2"/>
        <v>0</v>
      </c>
      <c r="P26" s="314">
        <f t="shared" si="3"/>
        <v>0</v>
      </c>
      <c r="Q26" s="314"/>
    </row>
    <row r="27" spans="1:17" s="7" customFormat="1">
      <c r="A27" s="60"/>
      <c r="B27" s="55" t="s">
        <v>207</v>
      </c>
      <c r="C27" s="55" t="s">
        <v>208</v>
      </c>
      <c r="D27" s="56">
        <v>127</v>
      </c>
      <c r="E27" s="56">
        <v>135.12799999999999</v>
      </c>
      <c r="F27" s="61">
        <f>E27*0.053+E27</f>
        <v>142.289784</v>
      </c>
      <c r="G27" s="62">
        <v>0</v>
      </c>
      <c r="H27" s="326">
        <f>ROUND((F27-E27)/E27,6)</f>
        <v>5.2999999999999999E-2</v>
      </c>
      <c r="I27" s="63">
        <v>0</v>
      </c>
      <c r="J27" s="59"/>
      <c r="K27" s="29"/>
      <c r="L27" s="314"/>
      <c r="M27" s="314"/>
      <c r="N27" s="314">
        <f t="shared" si="1"/>
        <v>0</v>
      </c>
      <c r="O27" s="314">
        <f t="shared" si="2"/>
        <v>0</v>
      </c>
      <c r="P27" s="314">
        <f t="shared" si="3"/>
        <v>0</v>
      </c>
      <c r="Q27" s="314"/>
    </row>
    <row r="28" spans="1:17" s="7" customFormat="1">
      <c r="A28" s="60"/>
      <c r="B28" s="55"/>
      <c r="C28" s="55"/>
      <c r="D28" s="56"/>
      <c r="E28" s="56"/>
      <c r="F28" s="56"/>
      <c r="G28" s="65"/>
      <c r="H28" s="55"/>
      <c r="I28" s="63">
        <v>0</v>
      </c>
      <c r="J28" s="59"/>
      <c r="K28" s="29"/>
      <c r="L28" s="314"/>
      <c r="M28" s="314"/>
      <c r="N28" s="314">
        <f t="shared" si="1"/>
        <v>0</v>
      </c>
      <c r="O28" s="314">
        <f t="shared" si="2"/>
        <v>0</v>
      </c>
      <c r="P28" s="314">
        <f t="shared" si="3"/>
        <v>0</v>
      </c>
      <c r="Q28" s="314"/>
    </row>
    <row r="29" spans="1:17" s="7" customFormat="1">
      <c r="A29" s="54" t="s">
        <v>392</v>
      </c>
      <c r="B29" s="55"/>
      <c r="C29" s="55"/>
      <c r="D29" s="56">
        <v>599</v>
      </c>
      <c r="E29" s="56">
        <v>637.33600000000001</v>
      </c>
      <c r="F29" s="61">
        <f>E29*0.053+E29</f>
        <v>671.11480800000004</v>
      </c>
      <c r="G29" s="66">
        <v>650</v>
      </c>
      <c r="H29" s="326">
        <f>ROUND((F29-E29)/E29,6)</f>
        <v>5.2999999999999999E-2</v>
      </c>
      <c r="I29" s="58">
        <f>G29*1.045</f>
        <v>679.25</v>
      </c>
      <c r="J29" s="59">
        <f>I29*1.039</f>
        <v>705.74074999999993</v>
      </c>
      <c r="K29" s="29">
        <v>778.81597021799996</v>
      </c>
      <c r="L29" s="314">
        <f>K29*1.049</f>
        <v>816.97795275868191</v>
      </c>
      <c r="M29" s="314">
        <f>L29*1.043</f>
        <v>852.10800472730512</v>
      </c>
      <c r="N29" s="314">
        <f t="shared" si="1"/>
        <v>881.07967688803353</v>
      </c>
      <c r="O29" s="314">
        <f t="shared" si="2"/>
        <v>910.15530622533856</v>
      </c>
      <c r="P29" s="314">
        <f t="shared" si="3"/>
        <v>939.28027602454938</v>
      </c>
      <c r="Q29" s="314"/>
    </row>
    <row r="30" spans="1:17" s="7" customFormat="1">
      <c r="A30" s="67"/>
      <c r="B30" s="5"/>
      <c r="C30" s="5"/>
      <c r="D30" s="35"/>
      <c r="E30" s="35"/>
      <c r="F30" s="56"/>
      <c r="G30" s="65"/>
      <c r="H30" s="5"/>
      <c r="I30" s="63">
        <f>G30*1.045</f>
        <v>0</v>
      </c>
      <c r="J30" s="59"/>
      <c r="K30" s="29"/>
      <c r="L30" s="314"/>
      <c r="M30" s="314"/>
      <c r="N30" s="314">
        <f t="shared" si="1"/>
        <v>0</v>
      </c>
      <c r="O30" s="314">
        <f t="shared" si="2"/>
        <v>0</v>
      </c>
      <c r="P30" s="314">
        <f t="shared" si="3"/>
        <v>0</v>
      </c>
      <c r="Q30" s="314"/>
    </row>
    <row r="31" spans="1:17" s="7" customFormat="1">
      <c r="A31" s="34" t="s">
        <v>393</v>
      </c>
      <c r="B31" s="5"/>
      <c r="C31" s="5"/>
      <c r="D31" s="68"/>
      <c r="E31" s="68"/>
      <c r="F31" s="68"/>
      <c r="G31" s="69"/>
      <c r="H31" s="5"/>
      <c r="I31" s="63">
        <f>G31*1.045</f>
        <v>0</v>
      </c>
      <c r="J31" s="59"/>
      <c r="K31" s="29"/>
      <c r="L31" s="314"/>
      <c r="M31" s="314"/>
      <c r="N31" s="314">
        <f t="shared" si="1"/>
        <v>0</v>
      </c>
      <c r="O31" s="314">
        <f t="shared" si="2"/>
        <v>0</v>
      </c>
      <c r="P31" s="314">
        <f t="shared" si="3"/>
        <v>0</v>
      </c>
      <c r="Q31" s="314"/>
    </row>
    <row r="32" spans="1:17" s="7" customFormat="1">
      <c r="A32" s="34"/>
      <c r="B32" s="5"/>
      <c r="C32" s="5"/>
      <c r="D32" s="68"/>
      <c r="E32" s="68"/>
      <c r="F32" s="68"/>
      <c r="G32" s="69"/>
      <c r="H32" s="5"/>
      <c r="I32" s="63">
        <f>G32*1.045</f>
        <v>0</v>
      </c>
      <c r="J32" s="59"/>
      <c r="K32" s="29"/>
      <c r="L32" s="314"/>
      <c r="M32" s="314"/>
      <c r="N32" s="314">
        <f t="shared" si="1"/>
        <v>0</v>
      </c>
      <c r="O32" s="314">
        <f t="shared" si="2"/>
        <v>0</v>
      </c>
      <c r="P32" s="314">
        <f t="shared" si="3"/>
        <v>0</v>
      </c>
      <c r="Q32" s="314"/>
    </row>
    <row r="33" spans="1:17" s="7" customFormat="1">
      <c r="A33" s="54" t="s">
        <v>394</v>
      </c>
      <c r="B33" s="55"/>
      <c r="C33" s="55"/>
      <c r="D33" s="56"/>
      <c r="E33" s="56"/>
      <c r="F33" s="56"/>
      <c r="G33" s="65">
        <v>550</v>
      </c>
      <c r="H33" s="55"/>
      <c r="I33" s="63">
        <f t="shared" ref="I33:I44" si="4">G33*1.045</f>
        <v>574.75</v>
      </c>
      <c r="J33" s="59">
        <f>I33*1.039</f>
        <v>597.1652499999999</v>
      </c>
      <c r="K33" s="29">
        <v>658.99812864599994</v>
      </c>
      <c r="L33" s="314">
        <f>K33*1.049</f>
        <v>691.28903694965391</v>
      </c>
      <c r="M33" s="314">
        <f>L33*1.043</f>
        <v>721.01446553848893</v>
      </c>
      <c r="N33" s="314">
        <f t="shared" si="1"/>
        <v>745.52895736679761</v>
      </c>
      <c r="O33" s="314">
        <f t="shared" si="2"/>
        <v>770.13141295990192</v>
      </c>
      <c r="P33" s="314">
        <f t="shared" si="3"/>
        <v>794.77561817461878</v>
      </c>
      <c r="Q33" s="314"/>
    </row>
    <row r="34" spans="1:17" s="7" customFormat="1">
      <c r="A34" s="60"/>
      <c r="B34" s="55" t="s">
        <v>203</v>
      </c>
      <c r="C34" s="55" t="s">
        <v>204</v>
      </c>
      <c r="D34" s="56">
        <v>262</v>
      </c>
      <c r="E34" s="56">
        <v>278.76800000000003</v>
      </c>
      <c r="F34" s="61">
        <f>E34*0.053+E34</f>
        <v>293.54270400000001</v>
      </c>
      <c r="G34" s="62">
        <v>0</v>
      </c>
      <c r="H34" s="326">
        <f>ROUND((F34-E34)/E34,6)</f>
        <v>5.2999999999999999E-2</v>
      </c>
      <c r="I34" s="63">
        <f t="shared" si="4"/>
        <v>0</v>
      </c>
      <c r="J34" s="59"/>
      <c r="K34" s="29"/>
      <c r="L34" s="314"/>
      <c r="M34" s="314"/>
      <c r="N34" s="314">
        <f t="shared" si="1"/>
        <v>0</v>
      </c>
      <c r="O34" s="314">
        <f t="shared" si="2"/>
        <v>0</v>
      </c>
      <c r="P34" s="314">
        <f t="shared" si="3"/>
        <v>0</v>
      </c>
      <c r="Q34" s="314"/>
    </row>
    <row r="35" spans="1:17" s="7" customFormat="1">
      <c r="A35" s="60"/>
      <c r="B35" s="55" t="s">
        <v>205</v>
      </c>
      <c r="C35" s="55" t="s">
        <v>206</v>
      </c>
      <c r="D35" s="56">
        <v>316</v>
      </c>
      <c r="E35" s="56">
        <v>336.22399999999999</v>
      </c>
      <c r="F35" s="61">
        <f>E35*0.053+E35</f>
        <v>354.04387199999996</v>
      </c>
      <c r="G35" s="62">
        <v>0</v>
      </c>
      <c r="H35" s="326">
        <f>ROUND((F35-E35)/E35,6)</f>
        <v>5.2999999999999999E-2</v>
      </c>
      <c r="I35" s="63">
        <f t="shared" si="4"/>
        <v>0</v>
      </c>
      <c r="J35" s="59"/>
      <c r="K35" s="29"/>
      <c r="L35" s="314"/>
      <c r="M35" s="314"/>
      <c r="N35" s="314">
        <f t="shared" si="1"/>
        <v>0</v>
      </c>
      <c r="O35" s="314">
        <f t="shared" si="2"/>
        <v>0</v>
      </c>
      <c r="P35" s="314">
        <f t="shared" si="3"/>
        <v>0</v>
      </c>
      <c r="Q35" s="314"/>
    </row>
    <row r="36" spans="1:17" s="7" customFormat="1">
      <c r="A36" s="60"/>
      <c r="B36" s="55" t="s">
        <v>207</v>
      </c>
      <c r="C36" s="55" t="s">
        <v>208</v>
      </c>
      <c r="D36" s="56">
        <v>451</v>
      </c>
      <c r="E36" s="56">
        <v>479.86399999999998</v>
      </c>
      <c r="F36" s="61">
        <f>E36*0.053+E36</f>
        <v>505.29679199999998</v>
      </c>
      <c r="G36" s="62">
        <v>0</v>
      </c>
      <c r="H36" s="326">
        <f>ROUND((F36-E36)/E36,6)</f>
        <v>5.2999999999999999E-2</v>
      </c>
      <c r="I36" s="63">
        <f t="shared" si="4"/>
        <v>0</v>
      </c>
      <c r="J36" s="59"/>
      <c r="K36" s="29"/>
      <c r="L36" s="314"/>
      <c r="M36" s="314"/>
      <c r="N36" s="314">
        <f t="shared" si="1"/>
        <v>0</v>
      </c>
      <c r="O36" s="314">
        <f t="shared" si="2"/>
        <v>0</v>
      </c>
      <c r="P36" s="314">
        <f t="shared" si="3"/>
        <v>0</v>
      </c>
      <c r="Q36" s="314"/>
    </row>
    <row r="37" spans="1:17" s="7" customFormat="1">
      <c r="A37" s="60"/>
      <c r="B37" s="55" t="s">
        <v>390</v>
      </c>
      <c r="C37" s="64" t="s">
        <v>210</v>
      </c>
      <c r="D37" s="56">
        <v>120</v>
      </c>
      <c r="E37" s="56">
        <v>127.68</v>
      </c>
      <c r="F37" s="61">
        <f>E37*0.053+E37</f>
        <v>134.44704000000002</v>
      </c>
      <c r="G37" s="62">
        <v>0</v>
      </c>
      <c r="H37" s="326">
        <f>ROUND((F37-E37)/E37,6)</f>
        <v>5.2999999999999999E-2</v>
      </c>
      <c r="I37" s="63">
        <f t="shared" si="4"/>
        <v>0</v>
      </c>
      <c r="J37" s="59"/>
      <c r="K37" s="29"/>
      <c r="L37" s="314"/>
      <c r="M37" s="314"/>
      <c r="N37" s="314">
        <f t="shared" si="1"/>
        <v>0</v>
      </c>
      <c r="O37" s="314">
        <f t="shared" si="2"/>
        <v>0</v>
      </c>
      <c r="P37" s="314">
        <f t="shared" si="3"/>
        <v>0</v>
      </c>
      <c r="Q37" s="314"/>
    </row>
    <row r="38" spans="1:17" s="7" customFormat="1">
      <c r="A38" s="60"/>
      <c r="B38" s="55"/>
      <c r="C38" s="55"/>
      <c r="D38" s="56"/>
      <c r="E38" s="56"/>
      <c r="F38" s="56"/>
      <c r="G38" s="65"/>
      <c r="H38" s="55"/>
      <c r="I38" s="63">
        <f t="shared" si="4"/>
        <v>0</v>
      </c>
      <c r="J38" s="59"/>
      <c r="K38" s="29"/>
      <c r="L38" s="314"/>
      <c r="M38" s="314"/>
      <c r="N38" s="314">
        <f t="shared" si="1"/>
        <v>0</v>
      </c>
      <c r="O38" s="314">
        <f t="shared" si="2"/>
        <v>0</v>
      </c>
      <c r="P38" s="314">
        <f t="shared" si="3"/>
        <v>0</v>
      </c>
      <c r="Q38" s="314"/>
    </row>
    <row r="39" spans="1:17" s="7" customFormat="1">
      <c r="A39" s="54" t="s">
        <v>395</v>
      </c>
      <c r="B39" s="55"/>
      <c r="C39" s="55"/>
      <c r="D39" s="56"/>
      <c r="E39" s="56"/>
      <c r="F39" s="56"/>
      <c r="G39" s="65">
        <v>550</v>
      </c>
      <c r="H39" s="55"/>
      <c r="I39" s="70">
        <f t="shared" si="4"/>
        <v>574.75</v>
      </c>
      <c r="J39" s="59">
        <f>I39*1.039</f>
        <v>597.1652499999999</v>
      </c>
      <c r="K39" s="29">
        <v>658.99812864599994</v>
      </c>
      <c r="L39" s="314">
        <f>K39*1.049</f>
        <v>691.28903694965391</v>
      </c>
      <c r="M39" s="314">
        <f>L39*1.043</f>
        <v>721.01446553848893</v>
      </c>
      <c r="N39" s="314">
        <f t="shared" si="1"/>
        <v>745.52895736679761</v>
      </c>
      <c r="O39" s="314">
        <f t="shared" si="2"/>
        <v>770.13141295990192</v>
      </c>
      <c r="P39" s="314">
        <f t="shared" si="3"/>
        <v>794.77561817461878</v>
      </c>
      <c r="Q39" s="314"/>
    </row>
    <row r="40" spans="1:17" s="7" customFormat="1">
      <c r="A40" s="60"/>
      <c r="B40" s="55" t="s">
        <v>203</v>
      </c>
      <c r="C40" s="55" t="s">
        <v>204</v>
      </c>
      <c r="D40" s="56">
        <v>113</v>
      </c>
      <c r="E40" s="56">
        <v>120.232</v>
      </c>
      <c r="F40" s="61">
        <f>E40*0.053+E40</f>
        <v>126.60429600000001</v>
      </c>
      <c r="G40" s="62">
        <v>0</v>
      </c>
      <c r="H40" s="326">
        <f>ROUND((F40-E40)/E40,6)</f>
        <v>5.2999999999999999E-2</v>
      </c>
      <c r="I40" s="70">
        <f t="shared" si="4"/>
        <v>0</v>
      </c>
      <c r="J40" s="59"/>
      <c r="K40" s="29"/>
      <c r="L40" s="314"/>
      <c r="M40" s="314"/>
      <c r="N40" s="314">
        <f t="shared" si="1"/>
        <v>0</v>
      </c>
      <c r="O40" s="314">
        <f t="shared" si="2"/>
        <v>0</v>
      </c>
      <c r="P40" s="314">
        <f t="shared" si="3"/>
        <v>0</v>
      </c>
      <c r="Q40" s="314"/>
    </row>
    <row r="41" spans="1:17" s="7" customFormat="1">
      <c r="A41" s="60"/>
      <c r="B41" s="55" t="s">
        <v>205</v>
      </c>
      <c r="C41" s="55" t="s">
        <v>206</v>
      </c>
      <c r="D41" s="56">
        <v>127</v>
      </c>
      <c r="E41" s="56">
        <v>135.12799999999999</v>
      </c>
      <c r="F41" s="61">
        <f>E41*0.053+E41</f>
        <v>142.289784</v>
      </c>
      <c r="G41" s="62">
        <v>0</v>
      </c>
      <c r="H41" s="326">
        <f>ROUND((F41-E41)/E41,6)</f>
        <v>5.2999999999999999E-2</v>
      </c>
      <c r="I41" s="70">
        <f t="shared" si="4"/>
        <v>0</v>
      </c>
      <c r="J41" s="59"/>
      <c r="K41" s="29"/>
      <c r="L41" s="314"/>
      <c r="M41" s="314"/>
      <c r="N41" s="314">
        <f t="shared" si="1"/>
        <v>0</v>
      </c>
      <c r="O41" s="314">
        <f t="shared" si="2"/>
        <v>0</v>
      </c>
      <c r="P41" s="314">
        <f t="shared" si="3"/>
        <v>0</v>
      </c>
      <c r="Q41" s="314"/>
    </row>
    <row r="42" spans="1:17" s="7" customFormat="1">
      <c r="A42" s="60"/>
      <c r="B42" s="55" t="s">
        <v>207</v>
      </c>
      <c r="C42" s="55" t="s">
        <v>208</v>
      </c>
      <c r="D42" s="56">
        <v>127</v>
      </c>
      <c r="E42" s="56">
        <v>135.12799999999999</v>
      </c>
      <c r="F42" s="61">
        <f>E42*0.053+E42</f>
        <v>142.289784</v>
      </c>
      <c r="G42" s="62">
        <v>0</v>
      </c>
      <c r="H42" s="326">
        <f>ROUND((F42-E42)/E42,6)</f>
        <v>5.2999999999999999E-2</v>
      </c>
      <c r="I42" s="70">
        <f t="shared" si="4"/>
        <v>0</v>
      </c>
      <c r="J42" s="59"/>
      <c r="K42" s="29"/>
      <c r="L42" s="314"/>
      <c r="M42" s="314"/>
      <c r="N42" s="314">
        <f t="shared" si="1"/>
        <v>0</v>
      </c>
      <c r="O42" s="314">
        <f t="shared" si="2"/>
        <v>0</v>
      </c>
      <c r="P42" s="314">
        <f t="shared" si="3"/>
        <v>0</v>
      </c>
      <c r="Q42" s="314"/>
    </row>
    <row r="43" spans="1:17" s="7" customFormat="1">
      <c r="A43" s="60"/>
      <c r="B43" s="55"/>
      <c r="C43" s="55"/>
      <c r="D43" s="56"/>
      <c r="E43" s="56"/>
      <c r="F43" s="56"/>
      <c r="G43" s="65"/>
      <c r="H43" s="55"/>
      <c r="I43" s="70">
        <f t="shared" si="4"/>
        <v>0</v>
      </c>
      <c r="J43" s="59"/>
      <c r="K43" s="29"/>
      <c r="L43" s="314"/>
      <c r="M43" s="314"/>
      <c r="N43" s="314">
        <f t="shared" si="1"/>
        <v>0</v>
      </c>
      <c r="O43" s="314">
        <f t="shared" si="2"/>
        <v>0</v>
      </c>
      <c r="P43" s="314">
        <f t="shared" si="3"/>
        <v>0</v>
      </c>
      <c r="Q43" s="314"/>
    </row>
    <row r="44" spans="1:17" s="7" customFormat="1">
      <c r="A44" s="54" t="s">
        <v>396</v>
      </c>
      <c r="B44" s="55"/>
      <c r="C44" s="55"/>
      <c r="D44" s="56">
        <v>488</v>
      </c>
      <c r="E44" s="56">
        <v>519.23199999999997</v>
      </c>
      <c r="F44" s="61">
        <f>E44*0.053+E44</f>
        <v>546.75129599999991</v>
      </c>
      <c r="G44" s="62">
        <v>650</v>
      </c>
      <c r="H44" s="326">
        <f>ROUND((F44-E44)/E44,6)</f>
        <v>5.2999999999999999E-2</v>
      </c>
      <c r="I44" s="70">
        <f t="shared" si="4"/>
        <v>679.25</v>
      </c>
      <c r="J44" s="59">
        <f>I44*1.039</f>
        <v>705.74074999999993</v>
      </c>
      <c r="K44" s="29">
        <v>778.81597021799996</v>
      </c>
      <c r="L44" s="314">
        <f>K44*1.049</f>
        <v>816.97795275868191</v>
      </c>
      <c r="M44" s="314">
        <f>L44*1.043</f>
        <v>852.10800472730512</v>
      </c>
      <c r="N44" s="314">
        <f t="shared" si="1"/>
        <v>881.07967688803353</v>
      </c>
      <c r="O44" s="314">
        <f t="shared" si="2"/>
        <v>910.15530622533856</v>
      </c>
      <c r="P44" s="314">
        <f t="shared" si="3"/>
        <v>939.28027602454938</v>
      </c>
      <c r="Q44" s="314"/>
    </row>
    <row r="45" spans="1:17" s="7" customFormat="1">
      <c r="A45" s="54"/>
      <c r="B45" s="55"/>
      <c r="C45" s="55"/>
      <c r="D45" s="56"/>
      <c r="E45" s="56"/>
      <c r="F45" s="61"/>
      <c r="G45" s="62"/>
      <c r="H45" s="326"/>
      <c r="I45" s="70"/>
      <c r="J45" s="59"/>
      <c r="K45" s="29"/>
      <c r="L45" s="314"/>
      <c r="M45" s="314"/>
      <c r="N45" s="314">
        <f t="shared" si="1"/>
        <v>0</v>
      </c>
      <c r="O45" s="314">
        <f t="shared" si="2"/>
        <v>0</v>
      </c>
      <c r="P45" s="314">
        <f t="shared" si="3"/>
        <v>0</v>
      </c>
      <c r="Q45" s="314"/>
    </row>
    <row r="46" spans="1:17" s="7" customFormat="1">
      <c r="A46" s="34" t="s">
        <v>792</v>
      </c>
      <c r="B46" s="55"/>
      <c r="C46" s="55"/>
      <c r="D46" s="56"/>
      <c r="E46" s="56"/>
      <c r="F46" s="61"/>
      <c r="G46" s="62"/>
      <c r="H46" s="326"/>
      <c r="I46" s="70"/>
      <c r="J46" s="59"/>
      <c r="K46" s="29"/>
      <c r="L46" s="314"/>
      <c r="M46" s="314"/>
      <c r="N46" s="314">
        <f t="shared" si="1"/>
        <v>0</v>
      </c>
      <c r="O46" s="314">
        <f t="shared" si="2"/>
        <v>0</v>
      </c>
      <c r="P46" s="314">
        <f t="shared" si="3"/>
        <v>0</v>
      </c>
      <c r="Q46" s="314"/>
    </row>
    <row r="47" spans="1:17" s="7" customFormat="1">
      <c r="A47" s="54" t="s">
        <v>793</v>
      </c>
      <c r="B47" s="55"/>
      <c r="C47" s="55"/>
      <c r="D47" s="56"/>
      <c r="E47" s="56"/>
      <c r="F47" s="61"/>
      <c r="G47" s="62"/>
      <c r="H47" s="326"/>
      <c r="I47" s="70"/>
      <c r="J47" s="59"/>
      <c r="K47" s="29"/>
      <c r="L47" s="314"/>
      <c r="M47" s="314"/>
      <c r="N47" s="314">
        <f t="shared" si="1"/>
        <v>0</v>
      </c>
      <c r="O47" s="314">
        <f t="shared" si="2"/>
        <v>0</v>
      </c>
      <c r="P47" s="314">
        <f t="shared" si="3"/>
        <v>0</v>
      </c>
      <c r="Q47" s="314"/>
    </row>
    <row r="48" spans="1:17" s="7" customFormat="1" ht="15">
      <c r="A48" s="54"/>
      <c r="B48" s="327" t="s">
        <v>794</v>
      </c>
      <c r="C48" s="55"/>
      <c r="D48" s="56"/>
      <c r="E48" s="56"/>
      <c r="F48" s="61"/>
      <c r="G48" s="62"/>
      <c r="H48" s="326"/>
      <c r="I48" s="70"/>
      <c r="J48" s="59"/>
      <c r="K48" s="29"/>
      <c r="L48" s="314">
        <v>2500</v>
      </c>
      <c r="M48" s="314">
        <f>L48*1.043</f>
        <v>2607.5</v>
      </c>
      <c r="N48" s="314">
        <f t="shared" si="1"/>
        <v>2696.1550000000002</v>
      </c>
      <c r="O48" s="314">
        <f t="shared" si="2"/>
        <v>2785.128115</v>
      </c>
      <c r="P48" s="314">
        <f t="shared" si="3"/>
        <v>2874.2522146800002</v>
      </c>
      <c r="Q48" s="314"/>
    </row>
    <row r="49" spans="1:17" s="7" customFormat="1" ht="15">
      <c r="A49" s="54"/>
      <c r="B49" s="55" t="s">
        <v>795</v>
      </c>
      <c r="C49" s="55"/>
      <c r="D49" s="56"/>
      <c r="E49" s="56"/>
      <c r="F49" s="61"/>
      <c r="G49" s="62"/>
      <c r="H49" s="326"/>
      <c r="I49" s="70"/>
      <c r="J49" s="59"/>
      <c r="K49" s="29"/>
      <c r="L49" s="314">
        <v>1500</v>
      </c>
      <c r="M49" s="314">
        <f>L49*1.043</f>
        <v>1564.5</v>
      </c>
      <c r="N49" s="314">
        <f t="shared" si="1"/>
        <v>1617.693</v>
      </c>
      <c r="O49" s="314">
        <f t="shared" si="2"/>
        <v>1671.0768689999998</v>
      </c>
      <c r="P49" s="314">
        <f t="shared" si="3"/>
        <v>1724.5513288079999</v>
      </c>
      <c r="Q49" s="314"/>
    </row>
    <row r="50" spans="1:17" s="7" customFormat="1">
      <c r="A50" s="54"/>
      <c r="B50" s="55"/>
      <c r="C50" s="55"/>
      <c r="D50" s="56"/>
      <c r="E50" s="56"/>
      <c r="F50" s="61"/>
      <c r="G50" s="62"/>
      <c r="H50" s="326"/>
      <c r="I50" s="70"/>
      <c r="J50" s="59"/>
      <c r="K50" s="29"/>
      <c r="L50" s="314"/>
      <c r="M50" s="314"/>
      <c r="N50" s="314">
        <f t="shared" si="1"/>
        <v>0</v>
      </c>
      <c r="O50" s="314">
        <f t="shared" si="2"/>
        <v>0</v>
      </c>
      <c r="P50" s="314">
        <f t="shared" si="3"/>
        <v>0</v>
      </c>
      <c r="Q50" s="314"/>
    </row>
    <row r="51" spans="1:17" s="7" customFormat="1">
      <c r="A51" s="54" t="s">
        <v>796</v>
      </c>
      <c r="B51" s="55"/>
      <c r="C51" s="55"/>
      <c r="D51" s="56"/>
      <c r="E51" s="56"/>
      <c r="F51" s="61"/>
      <c r="G51" s="62"/>
      <c r="H51" s="326"/>
      <c r="I51" s="70"/>
      <c r="J51" s="59"/>
      <c r="K51" s="29"/>
      <c r="L51" s="314"/>
      <c r="M51" s="314"/>
      <c r="N51" s="314">
        <f t="shared" si="1"/>
        <v>0</v>
      </c>
      <c r="O51" s="314">
        <f t="shared" si="2"/>
        <v>0</v>
      </c>
      <c r="P51" s="314">
        <f t="shared" si="3"/>
        <v>0</v>
      </c>
      <c r="Q51" s="314"/>
    </row>
    <row r="52" spans="1:17" s="7" customFormat="1" ht="15">
      <c r="A52" s="54"/>
      <c r="B52" s="327" t="s">
        <v>794</v>
      </c>
      <c r="C52" s="55"/>
      <c r="D52" s="56"/>
      <c r="E52" s="56"/>
      <c r="F52" s="61"/>
      <c r="G52" s="62"/>
      <c r="H52" s="326"/>
      <c r="I52" s="70"/>
      <c r="J52" s="59"/>
      <c r="K52" s="29"/>
      <c r="L52" s="314">
        <v>2500</v>
      </c>
      <c r="M52" s="314">
        <f>L52*1.043</f>
        <v>2607.5</v>
      </c>
      <c r="N52" s="314">
        <f t="shared" si="1"/>
        <v>2696.1550000000002</v>
      </c>
      <c r="O52" s="314">
        <f t="shared" si="2"/>
        <v>2785.128115</v>
      </c>
      <c r="P52" s="314">
        <f t="shared" si="3"/>
        <v>2874.2522146800002</v>
      </c>
      <c r="Q52" s="314"/>
    </row>
    <row r="53" spans="1:17" s="7" customFormat="1" ht="15">
      <c r="A53" s="54"/>
      <c r="B53" s="55" t="s">
        <v>795</v>
      </c>
      <c r="C53" s="55"/>
      <c r="D53" s="56"/>
      <c r="E53" s="56"/>
      <c r="F53" s="61"/>
      <c r="G53" s="62"/>
      <c r="H53" s="326"/>
      <c r="I53" s="70"/>
      <c r="J53" s="59"/>
      <c r="K53" s="29"/>
      <c r="L53" s="314">
        <v>1500</v>
      </c>
      <c r="M53" s="314">
        <f>L53*1.043</f>
        <v>1564.5</v>
      </c>
      <c r="N53" s="314">
        <f t="shared" si="1"/>
        <v>1617.693</v>
      </c>
      <c r="O53" s="314">
        <f t="shared" si="2"/>
        <v>1671.0768689999998</v>
      </c>
      <c r="P53" s="314">
        <f t="shared" si="3"/>
        <v>1724.5513288079999</v>
      </c>
      <c r="Q53" s="314"/>
    </row>
    <row r="54" spans="1:17" s="7" customFormat="1">
      <c r="A54" s="54"/>
      <c r="B54" s="55"/>
      <c r="C54" s="55"/>
      <c r="D54" s="56"/>
      <c r="E54" s="56"/>
      <c r="F54" s="61"/>
      <c r="G54" s="62"/>
      <c r="H54" s="326"/>
      <c r="I54" s="70"/>
      <c r="J54" s="59"/>
      <c r="K54" s="29"/>
      <c r="L54" s="314"/>
      <c r="M54" s="314"/>
      <c r="N54" s="314">
        <f t="shared" si="1"/>
        <v>0</v>
      </c>
      <c r="O54" s="314">
        <f t="shared" si="2"/>
        <v>0</v>
      </c>
      <c r="P54" s="314">
        <f t="shared" si="3"/>
        <v>0</v>
      </c>
      <c r="Q54" s="314"/>
    </row>
    <row r="55" spans="1:17" s="7" customFormat="1">
      <c r="A55" s="54" t="s">
        <v>797</v>
      </c>
      <c r="B55" s="55"/>
      <c r="C55" s="55"/>
      <c r="D55" s="56"/>
      <c r="E55" s="56"/>
      <c r="F55" s="61"/>
      <c r="G55" s="62"/>
      <c r="H55" s="326"/>
      <c r="I55" s="70"/>
      <c r="J55" s="59"/>
      <c r="K55" s="29"/>
      <c r="L55" s="314"/>
      <c r="M55" s="314"/>
      <c r="N55" s="314">
        <f t="shared" si="1"/>
        <v>0</v>
      </c>
      <c r="O55" s="314">
        <f t="shared" si="2"/>
        <v>0</v>
      </c>
      <c r="P55" s="314">
        <f t="shared" si="3"/>
        <v>0</v>
      </c>
      <c r="Q55" s="314"/>
    </row>
    <row r="56" spans="1:17" s="7" customFormat="1" ht="15">
      <c r="A56" s="54"/>
      <c r="B56" s="327" t="s">
        <v>798</v>
      </c>
      <c r="C56" s="55"/>
      <c r="D56" s="56"/>
      <c r="E56" s="56"/>
      <c r="F56" s="61"/>
      <c r="G56" s="62"/>
      <c r="H56" s="326"/>
      <c r="I56" s="70"/>
      <c r="J56" s="59"/>
      <c r="K56" s="29"/>
      <c r="L56" s="314">
        <v>2500</v>
      </c>
      <c r="M56" s="314">
        <f>L56*1.043</f>
        <v>2607.5</v>
      </c>
      <c r="N56" s="314">
        <f t="shared" si="1"/>
        <v>2696.1550000000002</v>
      </c>
      <c r="O56" s="314">
        <f t="shared" si="2"/>
        <v>2785.128115</v>
      </c>
      <c r="P56" s="314">
        <f t="shared" si="3"/>
        <v>2874.2522146800002</v>
      </c>
      <c r="Q56" s="314"/>
    </row>
    <row r="57" spans="1:17" s="7" customFormat="1" ht="15">
      <c r="A57" s="54"/>
      <c r="B57" s="55" t="s">
        <v>799</v>
      </c>
      <c r="C57" s="328" t="s">
        <v>800</v>
      </c>
      <c r="D57" s="56"/>
      <c r="E57" s="56"/>
      <c r="F57" s="61"/>
      <c r="G57" s="62"/>
      <c r="H57" s="326"/>
      <c r="I57" s="70"/>
      <c r="J57" s="59"/>
      <c r="K57" s="29"/>
      <c r="L57" s="314">
        <v>1500</v>
      </c>
      <c r="M57" s="314">
        <f>L57*1.043</f>
        <v>1564.5</v>
      </c>
      <c r="N57" s="314">
        <f t="shared" si="1"/>
        <v>1617.693</v>
      </c>
      <c r="O57" s="314">
        <f t="shared" si="2"/>
        <v>1671.0768689999998</v>
      </c>
      <c r="P57" s="314">
        <f t="shared" si="3"/>
        <v>1724.5513288079999</v>
      </c>
      <c r="Q57" s="314"/>
    </row>
    <row r="58" spans="1:17" s="7" customFormat="1" ht="15.4">
      <c r="A58" s="54"/>
      <c r="B58" s="327" t="s">
        <v>801</v>
      </c>
      <c r="C58" s="329" t="s">
        <v>802</v>
      </c>
      <c r="D58" s="56"/>
      <c r="E58" s="56"/>
      <c r="F58" s="61"/>
      <c r="G58" s="62"/>
      <c r="H58" s="326"/>
      <c r="I58" s="70"/>
      <c r="J58" s="59"/>
      <c r="K58" s="29"/>
      <c r="L58" s="314">
        <v>300</v>
      </c>
      <c r="M58" s="314">
        <f>L58*1.043</f>
        <v>312.89999999999998</v>
      </c>
      <c r="N58" s="314">
        <f t="shared" si="1"/>
        <v>323.53859999999997</v>
      </c>
      <c r="O58" s="314">
        <f t="shared" si="2"/>
        <v>334.21537379999995</v>
      </c>
      <c r="P58" s="314">
        <f t="shared" si="3"/>
        <v>344.91026576159999</v>
      </c>
      <c r="Q58" s="314"/>
    </row>
    <row r="59" spans="1:17" s="7" customFormat="1" ht="52.5">
      <c r="A59" s="54"/>
      <c r="B59" s="330" t="s">
        <v>803</v>
      </c>
      <c r="C59" s="331" t="s">
        <v>804</v>
      </c>
      <c r="D59" s="56"/>
      <c r="E59" s="56"/>
      <c r="F59" s="61"/>
      <c r="G59" s="62"/>
      <c r="H59" s="326"/>
      <c r="I59" s="70"/>
      <c r="J59" s="59"/>
      <c r="K59" s="29"/>
      <c r="L59" s="314">
        <v>1000</v>
      </c>
      <c r="M59" s="314">
        <f>L59*1.043</f>
        <v>1043</v>
      </c>
      <c r="N59" s="314">
        <f t="shared" si="1"/>
        <v>1078.462</v>
      </c>
      <c r="O59" s="314">
        <f t="shared" si="2"/>
        <v>1114.051246</v>
      </c>
      <c r="P59" s="314">
        <f t="shared" si="3"/>
        <v>1149.7008858720001</v>
      </c>
      <c r="Q59" s="314"/>
    </row>
    <row r="60" spans="1:17" s="7" customFormat="1">
      <c r="A60" s="54"/>
      <c r="B60" s="55"/>
      <c r="C60" s="55"/>
      <c r="D60" s="56"/>
      <c r="E60" s="56"/>
      <c r="F60" s="61"/>
      <c r="G60" s="62"/>
      <c r="H60" s="326"/>
      <c r="I60" s="70"/>
      <c r="J60" s="59"/>
      <c r="K60" s="29"/>
      <c r="L60" s="314"/>
      <c r="M60" s="314"/>
      <c r="N60" s="314">
        <f t="shared" si="1"/>
        <v>0</v>
      </c>
      <c r="O60" s="314">
        <f t="shared" si="2"/>
        <v>0</v>
      </c>
      <c r="P60" s="314">
        <f t="shared" si="3"/>
        <v>0</v>
      </c>
      <c r="Q60" s="314"/>
    </row>
    <row r="61" spans="1:17" s="7" customFormat="1">
      <c r="A61" s="54" t="s">
        <v>805</v>
      </c>
      <c r="B61" s="55"/>
      <c r="C61" s="55"/>
      <c r="D61" s="56"/>
      <c r="E61" s="56"/>
      <c r="F61" s="61"/>
      <c r="G61" s="62"/>
      <c r="H61" s="326"/>
      <c r="I61" s="70"/>
      <c r="J61" s="59"/>
      <c r="K61" s="29"/>
      <c r="L61" s="314"/>
      <c r="M61" s="314"/>
      <c r="N61" s="314">
        <f t="shared" si="1"/>
        <v>0</v>
      </c>
      <c r="O61" s="314">
        <f t="shared" si="2"/>
        <v>0</v>
      </c>
      <c r="P61" s="314">
        <f t="shared" si="3"/>
        <v>0</v>
      </c>
      <c r="Q61" s="314"/>
    </row>
    <row r="62" spans="1:17" s="7" customFormat="1" ht="15">
      <c r="A62" s="54"/>
      <c r="B62" s="327" t="s">
        <v>798</v>
      </c>
      <c r="C62" s="55"/>
      <c r="D62" s="56"/>
      <c r="E62" s="56"/>
      <c r="F62" s="61"/>
      <c r="G62" s="62"/>
      <c r="H62" s="326"/>
      <c r="I62" s="70"/>
      <c r="J62" s="59"/>
      <c r="K62" s="29"/>
      <c r="L62" s="314"/>
      <c r="M62" s="314"/>
      <c r="N62" s="314">
        <f t="shared" si="1"/>
        <v>0</v>
      </c>
      <c r="O62" s="314">
        <f t="shared" si="2"/>
        <v>0</v>
      </c>
      <c r="P62" s="314">
        <f t="shared" si="3"/>
        <v>0</v>
      </c>
      <c r="Q62" s="314"/>
    </row>
    <row r="63" spans="1:17" s="7" customFormat="1" ht="15">
      <c r="A63" s="54"/>
      <c r="B63" s="55" t="s">
        <v>799</v>
      </c>
      <c r="C63" s="328" t="s">
        <v>800</v>
      </c>
      <c r="D63" s="56"/>
      <c r="E63" s="56"/>
      <c r="F63" s="61"/>
      <c r="G63" s="62"/>
      <c r="H63" s="326"/>
      <c r="I63" s="70"/>
      <c r="J63" s="59"/>
      <c r="K63" s="29"/>
      <c r="L63" s="314">
        <v>1500</v>
      </c>
      <c r="M63" s="314">
        <f>L63*1.043</f>
        <v>1564.5</v>
      </c>
      <c r="N63" s="314">
        <f t="shared" si="1"/>
        <v>1617.693</v>
      </c>
      <c r="O63" s="314">
        <f t="shared" si="2"/>
        <v>1671.0768689999998</v>
      </c>
      <c r="P63" s="314">
        <f t="shared" si="3"/>
        <v>1724.5513288079999</v>
      </c>
      <c r="Q63" s="314"/>
    </row>
    <row r="64" spans="1:17" s="7" customFormat="1" ht="15.4">
      <c r="A64" s="54"/>
      <c r="B64" s="327" t="s">
        <v>801</v>
      </c>
      <c r="C64" s="329" t="s">
        <v>802</v>
      </c>
      <c r="D64" s="56"/>
      <c r="E64" s="56"/>
      <c r="F64" s="61"/>
      <c r="G64" s="62"/>
      <c r="H64" s="326"/>
      <c r="I64" s="70"/>
      <c r="J64" s="59"/>
      <c r="K64" s="29"/>
      <c r="L64" s="314">
        <v>300</v>
      </c>
      <c r="M64" s="314">
        <f>L64*1.043</f>
        <v>312.89999999999998</v>
      </c>
      <c r="N64" s="314">
        <f t="shared" si="1"/>
        <v>323.53859999999997</v>
      </c>
      <c r="O64" s="314">
        <f t="shared" si="2"/>
        <v>334.21537379999995</v>
      </c>
      <c r="P64" s="314">
        <f t="shared" si="3"/>
        <v>344.91026576159999</v>
      </c>
      <c r="Q64" s="314"/>
    </row>
    <row r="65" spans="1:17" s="7" customFormat="1" ht="52.5">
      <c r="A65" s="54"/>
      <c r="B65" s="330" t="s">
        <v>803</v>
      </c>
      <c r="C65" s="331" t="s">
        <v>804</v>
      </c>
      <c r="D65" s="56"/>
      <c r="E65" s="56"/>
      <c r="F65" s="61"/>
      <c r="G65" s="62"/>
      <c r="H65" s="326"/>
      <c r="I65" s="70"/>
      <c r="J65" s="59"/>
      <c r="K65" s="29"/>
      <c r="L65" s="314">
        <v>1000</v>
      </c>
      <c r="M65" s="314">
        <f>L65*1.043</f>
        <v>1043</v>
      </c>
      <c r="N65" s="314">
        <f t="shared" si="1"/>
        <v>1078.462</v>
      </c>
      <c r="O65" s="314">
        <f t="shared" si="2"/>
        <v>1114.051246</v>
      </c>
      <c r="P65" s="314">
        <f t="shared" si="3"/>
        <v>1149.7008858720001</v>
      </c>
      <c r="Q65" s="314"/>
    </row>
    <row r="66" spans="1:17" s="7" customFormat="1" ht="13.5" thickBot="1">
      <c r="A66" s="71"/>
      <c r="B66" s="72"/>
      <c r="C66" s="72"/>
      <c r="D66" s="73"/>
      <c r="E66" s="73"/>
      <c r="F66" s="73"/>
      <c r="G66" s="74"/>
      <c r="H66" s="72"/>
      <c r="I66" s="75"/>
      <c r="J66" s="76"/>
      <c r="K66" s="29"/>
      <c r="L66" s="314"/>
      <c r="M66" s="314"/>
      <c r="N66" s="314"/>
      <c r="O66" s="314"/>
      <c r="P66" s="314"/>
      <c r="Q66" s="314"/>
    </row>
    <row r="67" spans="1:17" s="7" customFormat="1" ht="13.5" thickBot="1">
      <c r="A67" s="67"/>
      <c r="B67" s="5"/>
      <c r="C67" s="5"/>
      <c r="D67" s="35"/>
      <c r="E67" s="35"/>
      <c r="F67" s="37"/>
      <c r="G67" s="37"/>
      <c r="H67" s="5"/>
      <c r="I67" s="53"/>
      <c r="J67" s="77"/>
      <c r="K67" s="29"/>
      <c r="L67" s="314"/>
      <c r="M67" s="314"/>
      <c r="N67" s="314"/>
      <c r="O67" s="314"/>
      <c r="P67" s="314"/>
      <c r="Q67" s="314"/>
    </row>
    <row r="68" spans="1:17" s="7" customFormat="1" ht="14.25" thickBot="1">
      <c r="A68" s="41" t="s">
        <v>397</v>
      </c>
      <c r="B68" s="42"/>
      <c r="C68" s="42"/>
      <c r="D68" s="316" t="s">
        <v>190</v>
      </c>
      <c r="E68" s="43" t="s">
        <v>191</v>
      </c>
      <c r="F68" s="45" t="s">
        <v>192</v>
      </c>
      <c r="G68" s="45" t="s">
        <v>193</v>
      </c>
      <c r="H68" s="42"/>
      <c r="I68" s="78" t="s">
        <v>387</v>
      </c>
      <c r="J68" s="78" t="s">
        <v>194</v>
      </c>
      <c r="K68" s="48" t="s">
        <v>196</v>
      </c>
      <c r="L68" s="332" t="s">
        <v>806</v>
      </c>
      <c r="M68" s="317" t="s">
        <v>198</v>
      </c>
      <c r="N68" s="317" t="s">
        <v>778</v>
      </c>
      <c r="O68" s="317" t="s">
        <v>790</v>
      </c>
      <c r="P68" s="317" t="s">
        <v>1216</v>
      </c>
      <c r="Q68" s="388"/>
    </row>
    <row r="69" spans="1:17" s="7" customFormat="1">
      <c r="A69" s="34"/>
      <c r="B69" s="5"/>
      <c r="C69" s="5"/>
      <c r="D69" s="68"/>
      <c r="E69" s="68"/>
      <c r="F69" s="68"/>
      <c r="G69" s="79"/>
      <c r="H69" s="5"/>
      <c r="I69" s="51"/>
      <c r="J69" s="77"/>
      <c r="K69" s="29"/>
      <c r="L69" s="314"/>
      <c r="M69" s="314"/>
      <c r="N69" s="314"/>
      <c r="O69" s="314"/>
      <c r="P69" s="314"/>
      <c r="Q69" s="314"/>
    </row>
    <row r="70" spans="1:17" s="7" customFormat="1">
      <c r="A70" s="34" t="s">
        <v>398</v>
      </c>
      <c r="B70" s="5"/>
      <c r="C70" s="5"/>
      <c r="D70" s="68"/>
      <c r="E70" s="68"/>
      <c r="F70" s="68"/>
      <c r="G70" s="69"/>
      <c r="H70" s="80"/>
      <c r="I70" s="51"/>
      <c r="J70" s="77"/>
      <c r="K70" s="29"/>
      <c r="L70" s="314"/>
      <c r="M70" s="314"/>
      <c r="N70" s="314"/>
      <c r="O70" s="314"/>
      <c r="P70" s="314"/>
      <c r="Q70" s="314"/>
    </row>
    <row r="71" spans="1:17" s="7" customFormat="1">
      <c r="A71" s="60"/>
      <c r="B71" s="55" t="s">
        <v>214</v>
      </c>
      <c r="C71" s="55" t="s">
        <v>215</v>
      </c>
      <c r="D71" s="56">
        <v>268</v>
      </c>
      <c r="E71" s="56">
        <v>285.15199999999999</v>
      </c>
      <c r="F71" s="61">
        <f>E71*0.053+E71</f>
        <v>300.26505599999996</v>
      </c>
      <c r="G71" s="62">
        <v>0</v>
      </c>
      <c r="H71" s="326">
        <f>ROUND((F71-E71)/E71,6)</f>
        <v>5.2999999999999999E-2</v>
      </c>
      <c r="I71" s="51"/>
      <c r="J71" s="77"/>
      <c r="K71" s="29"/>
      <c r="L71" s="314"/>
      <c r="M71" s="314"/>
      <c r="N71" s="314"/>
      <c r="O71" s="314"/>
      <c r="P71" s="314"/>
      <c r="Q71" s="314"/>
    </row>
    <row r="72" spans="1:17" s="7" customFormat="1">
      <c r="A72" s="60"/>
      <c r="B72" s="55"/>
      <c r="C72" s="55" t="s">
        <v>216</v>
      </c>
      <c r="D72" s="56">
        <v>192</v>
      </c>
      <c r="E72" s="56">
        <v>204.28800000000001</v>
      </c>
      <c r="F72" s="61">
        <f>E72*0.053+E72</f>
        <v>215.11526400000002</v>
      </c>
      <c r="G72" s="62">
        <v>0</v>
      </c>
      <c r="H72" s="326">
        <f>ROUND((F72-E72)/E72,6)</f>
        <v>5.2999999999999999E-2</v>
      </c>
      <c r="I72" s="70">
        <f>G72*1.045</f>
        <v>0</v>
      </c>
      <c r="J72" s="77"/>
      <c r="K72" s="29"/>
      <c r="L72" s="314"/>
      <c r="M72" s="314"/>
      <c r="N72" s="314"/>
      <c r="O72" s="314"/>
      <c r="P72" s="314"/>
      <c r="Q72" s="314"/>
    </row>
    <row r="73" spans="1:17" s="7" customFormat="1">
      <c r="A73" s="60"/>
      <c r="B73" s="55"/>
      <c r="C73" s="55"/>
      <c r="D73" s="56"/>
      <c r="E73" s="56"/>
      <c r="F73" s="61"/>
      <c r="G73" s="62"/>
      <c r="H73" s="326"/>
      <c r="I73" s="51"/>
      <c r="J73" s="77"/>
      <c r="K73" s="29"/>
      <c r="L73" s="314"/>
      <c r="M73" s="314"/>
      <c r="N73" s="314"/>
      <c r="O73" s="314"/>
      <c r="P73" s="314"/>
      <c r="Q73" s="314"/>
    </row>
    <row r="74" spans="1:17" s="7" customFormat="1">
      <c r="A74" s="60"/>
      <c r="B74" s="81" t="s">
        <v>232</v>
      </c>
      <c r="C74" s="55"/>
      <c r="D74" s="56"/>
      <c r="E74" s="56"/>
      <c r="F74" s="61"/>
      <c r="G74" s="62">
        <v>100.8</v>
      </c>
      <c r="H74" s="326"/>
      <c r="I74" s="70">
        <v>100.8</v>
      </c>
      <c r="J74" s="77">
        <v>104.7313</v>
      </c>
      <c r="K74" s="29">
        <v>110</v>
      </c>
      <c r="L74" s="314">
        <f>K74*1.049</f>
        <v>115.38999999999999</v>
      </c>
      <c r="M74" s="314">
        <f>L74*1.043</f>
        <v>120.35176999999997</v>
      </c>
      <c r="N74" s="314">
        <f>M74*1.034</f>
        <v>124.44373017999997</v>
      </c>
      <c r="O74" s="314">
        <f>N74*1.033</f>
        <v>128.55037327593996</v>
      </c>
      <c r="P74" s="314">
        <f>O74*1.032</f>
        <v>132.66398522077003</v>
      </c>
      <c r="Q74" s="314"/>
    </row>
    <row r="75" spans="1:17" s="7" customFormat="1">
      <c r="A75" s="60"/>
      <c r="B75" s="82" t="s">
        <v>214</v>
      </c>
      <c r="C75" s="82" t="s">
        <v>807</v>
      </c>
      <c r="D75" s="56"/>
      <c r="E75" s="56"/>
      <c r="F75" s="61"/>
      <c r="G75" s="62">
        <v>25</v>
      </c>
      <c r="H75" s="326"/>
      <c r="I75" s="70">
        <v>25</v>
      </c>
      <c r="J75" s="77">
        <v>25.975000000000001</v>
      </c>
      <c r="K75" s="29">
        <v>25</v>
      </c>
      <c r="L75" s="314">
        <f>K75*1.049</f>
        <v>26.224999999999998</v>
      </c>
      <c r="M75" s="314">
        <f>L75*1.043</f>
        <v>27.352674999999994</v>
      </c>
      <c r="N75" s="314">
        <f t="shared" ref="N75:N82" si="5">M75*1.034</f>
        <v>28.282665949999995</v>
      </c>
      <c r="O75" s="314">
        <f t="shared" ref="O75:O82" si="6">N75*1.033</f>
        <v>29.215993926349991</v>
      </c>
      <c r="P75" s="314">
        <f t="shared" ref="P75:P82" si="7">O75*1.032</f>
        <v>30.150905731993191</v>
      </c>
      <c r="Q75" s="314"/>
    </row>
    <row r="76" spans="1:17" s="7" customFormat="1">
      <c r="A76" s="60"/>
      <c r="B76" s="82"/>
      <c r="C76" s="82"/>
      <c r="D76" s="56"/>
      <c r="E76" s="56"/>
      <c r="F76" s="61"/>
      <c r="G76" s="62"/>
      <c r="H76" s="326"/>
      <c r="I76" s="51"/>
      <c r="J76" s="77"/>
      <c r="K76" s="29"/>
      <c r="L76" s="314"/>
      <c r="M76" s="314"/>
      <c r="N76" s="314">
        <f t="shared" si="5"/>
        <v>0</v>
      </c>
      <c r="O76" s="314">
        <f t="shared" si="6"/>
        <v>0</v>
      </c>
      <c r="P76" s="314">
        <f t="shared" si="7"/>
        <v>0</v>
      </c>
      <c r="Q76" s="314"/>
    </row>
    <row r="77" spans="1:17" s="7" customFormat="1">
      <c r="A77" s="60"/>
      <c r="B77" s="55"/>
      <c r="C77" s="55"/>
      <c r="D77" s="56"/>
      <c r="E77" s="56"/>
      <c r="F77" s="56"/>
      <c r="G77" s="65"/>
      <c r="H77" s="55"/>
      <c r="I77" s="51"/>
      <c r="J77" s="77"/>
      <c r="K77" s="29"/>
      <c r="L77" s="314"/>
      <c r="M77" s="314"/>
      <c r="N77" s="314">
        <f t="shared" si="5"/>
        <v>0</v>
      </c>
      <c r="O77" s="314">
        <f t="shared" si="6"/>
        <v>0</v>
      </c>
      <c r="P77" s="314">
        <f t="shared" si="7"/>
        <v>0</v>
      </c>
      <c r="Q77" s="314"/>
    </row>
    <row r="78" spans="1:17" s="7" customFormat="1">
      <c r="A78" s="60"/>
      <c r="B78" s="55" t="s">
        <v>399</v>
      </c>
      <c r="C78" s="55" t="s">
        <v>218</v>
      </c>
      <c r="D78" s="56">
        <v>171</v>
      </c>
      <c r="E78" s="56">
        <v>181.94399999999999</v>
      </c>
      <c r="F78" s="61">
        <f>E78*0.053+E78</f>
        <v>191.58703199999999</v>
      </c>
      <c r="G78" s="62">
        <v>0</v>
      </c>
      <c r="H78" s="326">
        <f>ROUND((F78-E78)/E78,6)</f>
        <v>5.2999999999999999E-2</v>
      </c>
      <c r="I78" s="51"/>
      <c r="J78" s="77"/>
      <c r="K78" s="29"/>
      <c r="L78" s="314"/>
      <c r="M78" s="314"/>
      <c r="N78" s="314">
        <f t="shared" si="5"/>
        <v>0</v>
      </c>
      <c r="O78" s="314">
        <f t="shared" si="6"/>
        <v>0</v>
      </c>
      <c r="P78" s="314">
        <f t="shared" si="7"/>
        <v>0</v>
      </c>
      <c r="Q78" s="314"/>
    </row>
    <row r="79" spans="1:17" s="7" customFormat="1">
      <c r="A79" s="60"/>
      <c r="B79" s="55"/>
      <c r="C79" s="55" t="s">
        <v>219</v>
      </c>
      <c r="D79" s="56">
        <v>107</v>
      </c>
      <c r="E79" s="56">
        <v>113.848</v>
      </c>
      <c r="F79" s="61">
        <f>E79*0.053+E79</f>
        <v>119.881944</v>
      </c>
      <c r="G79" s="62">
        <v>0</v>
      </c>
      <c r="H79" s="326">
        <f>ROUND((F79-E79)/E79,6)</f>
        <v>5.2999999999999999E-2</v>
      </c>
      <c r="I79" s="51"/>
      <c r="J79" s="77"/>
      <c r="K79" s="29"/>
      <c r="L79" s="314"/>
      <c r="M79" s="314"/>
      <c r="N79" s="314">
        <f t="shared" si="5"/>
        <v>0</v>
      </c>
      <c r="O79" s="314">
        <f t="shared" si="6"/>
        <v>0</v>
      </c>
      <c r="P79" s="314">
        <f t="shared" si="7"/>
        <v>0</v>
      </c>
      <c r="Q79" s="314"/>
    </row>
    <row r="80" spans="1:17" s="7" customFormat="1">
      <c r="A80" s="60"/>
      <c r="B80" s="55"/>
      <c r="C80" s="55"/>
      <c r="D80" s="56"/>
      <c r="E80" s="56"/>
      <c r="F80" s="61"/>
      <c r="G80" s="62"/>
      <c r="H80" s="326"/>
      <c r="I80" s="51"/>
      <c r="J80" s="77"/>
      <c r="K80" s="29"/>
      <c r="L80" s="314"/>
      <c r="M80" s="314"/>
      <c r="N80" s="314">
        <f t="shared" si="5"/>
        <v>0</v>
      </c>
      <c r="O80" s="314">
        <f t="shared" si="6"/>
        <v>0</v>
      </c>
      <c r="P80" s="314">
        <f t="shared" si="7"/>
        <v>0</v>
      </c>
      <c r="Q80" s="314"/>
    </row>
    <row r="81" spans="1:17" s="7" customFormat="1">
      <c r="A81" s="60"/>
      <c r="B81" s="81" t="s">
        <v>237</v>
      </c>
      <c r="C81" s="55"/>
      <c r="D81" s="56"/>
      <c r="E81" s="56"/>
      <c r="F81" s="61"/>
      <c r="G81" s="62">
        <v>20.8</v>
      </c>
      <c r="H81" s="326"/>
      <c r="I81" s="70">
        <f>G81*1.045</f>
        <v>21.736000000000001</v>
      </c>
      <c r="J81" s="77">
        <f>I81*1.039</f>
        <v>22.583703999999997</v>
      </c>
      <c r="K81" s="29">
        <v>20.8</v>
      </c>
      <c r="L81" s="314">
        <v>115.38999999999999</v>
      </c>
      <c r="M81" s="314">
        <f>L81*1.043</f>
        <v>120.35176999999997</v>
      </c>
      <c r="N81" s="314">
        <f t="shared" si="5"/>
        <v>124.44373017999997</v>
      </c>
      <c r="O81" s="314">
        <f t="shared" si="6"/>
        <v>128.55037327593996</v>
      </c>
      <c r="P81" s="314">
        <f t="shared" si="7"/>
        <v>132.66398522077003</v>
      </c>
      <c r="Q81" s="314"/>
    </row>
    <row r="82" spans="1:17" s="7" customFormat="1">
      <c r="A82" s="60"/>
      <c r="B82" s="82" t="s">
        <v>399</v>
      </c>
      <c r="C82" s="82" t="s">
        <v>808</v>
      </c>
      <c r="D82" s="56"/>
      <c r="E82" s="56"/>
      <c r="F82" s="61"/>
      <c r="G82" s="62"/>
      <c r="H82" s="326"/>
      <c r="I82" s="51"/>
      <c r="J82" s="77"/>
      <c r="K82" s="29"/>
      <c r="L82" s="314">
        <v>21.819199999999999</v>
      </c>
      <c r="M82" s="314">
        <f>L82*1.043</f>
        <v>22.757425599999998</v>
      </c>
      <c r="N82" s="314">
        <f t="shared" si="5"/>
        <v>23.531178070399999</v>
      </c>
      <c r="O82" s="314">
        <f t="shared" si="6"/>
        <v>24.307706946723197</v>
      </c>
      <c r="P82" s="314">
        <f t="shared" si="7"/>
        <v>25.085553569018341</v>
      </c>
      <c r="Q82" s="314"/>
    </row>
    <row r="83" spans="1:17" s="7" customFormat="1">
      <c r="A83" s="60"/>
      <c r="B83" s="82"/>
      <c r="C83" s="82"/>
      <c r="D83" s="56"/>
      <c r="E83" s="56"/>
      <c r="F83" s="61"/>
      <c r="G83" s="62"/>
      <c r="H83" s="326"/>
      <c r="I83" s="51"/>
      <c r="J83" s="77"/>
      <c r="K83" s="29"/>
      <c r="L83" s="314"/>
      <c r="M83" s="314"/>
      <c r="N83" s="314"/>
      <c r="O83" s="314"/>
      <c r="P83" s="314"/>
      <c r="Q83" s="314"/>
    </row>
    <row r="84" spans="1:17" s="7" customFormat="1">
      <c r="A84" s="60"/>
      <c r="B84" s="55"/>
      <c r="C84" s="55"/>
      <c r="D84" s="56"/>
      <c r="E84" s="56"/>
      <c r="F84" s="56"/>
      <c r="G84" s="65"/>
      <c r="H84" s="55"/>
      <c r="I84" s="51"/>
      <c r="J84" s="77"/>
      <c r="K84" s="29"/>
      <c r="L84" s="314"/>
      <c r="M84" s="314"/>
      <c r="N84" s="314"/>
      <c r="O84" s="314"/>
      <c r="P84" s="314"/>
      <c r="Q84" s="314"/>
    </row>
    <row r="85" spans="1:17" s="7" customFormat="1">
      <c r="A85" s="60"/>
      <c r="B85" s="55" t="s">
        <v>220</v>
      </c>
      <c r="C85" s="55"/>
      <c r="D85" s="56">
        <v>77</v>
      </c>
      <c r="E85" s="56">
        <v>81.927999999999997</v>
      </c>
      <c r="F85" s="61">
        <f>E85*0.053+E85</f>
        <v>86.270184</v>
      </c>
      <c r="G85" s="62">
        <v>0</v>
      </c>
      <c r="H85" s="326">
        <f>ROUND((F85-E85)/E85,6)</f>
        <v>5.2999999999999999E-2</v>
      </c>
      <c r="I85" s="51"/>
      <c r="J85" s="77"/>
      <c r="K85" s="29"/>
      <c r="L85" s="314"/>
      <c r="M85" s="314"/>
      <c r="N85" s="314"/>
      <c r="O85" s="314"/>
      <c r="P85" s="314"/>
      <c r="Q85" s="314"/>
    </row>
    <row r="86" spans="1:17" s="7" customFormat="1">
      <c r="A86" s="60"/>
      <c r="B86" s="82" t="s">
        <v>240</v>
      </c>
      <c r="C86" s="82"/>
      <c r="D86" s="56"/>
      <c r="E86" s="56"/>
      <c r="F86" s="61"/>
      <c r="G86" s="62"/>
      <c r="H86" s="326"/>
      <c r="I86" s="51"/>
      <c r="J86" s="77"/>
      <c r="K86" s="29"/>
      <c r="L86" s="314"/>
      <c r="M86" s="314"/>
      <c r="N86" s="314"/>
      <c r="O86" s="314"/>
      <c r="P86" s="314"/>
      <c r="Q86" s="314"/>
    </row>
    <row r="87" spans="1:17" s="7" customFormat="1">
      <c r="A87" s="60"/>
      <c r="B87" s="55"/>
      <c r="C87" s="55"/>
      <c r="D87" s="56"/>
      <c r="E87" s="56"/>
      <c r="F87" s="61"/>
      <c r="G87" s="62"/>
      <c r="H87" s="326"/>
      <c r="I87" s="51"/>
      <c r="J87" s="77"/>
      <c r="K87" s="29"/>
      <c r="L87" s="314"/>
      <c r="M87" s="314"/>
      <c r="N87" s="314"/>
      <c r="O87" s="314"/>
      <c r="P87" s="314"/>
      <c r="Q87" s="314"/>
    </row>
    <row r="88" spans="1:17" s="7" customFormat="1" ht="13.5" thickBot="1">
      <c r="A88" s="83"/>
      <c r="B88" s="84"/>
      <c r="C88" s="84"/>
      <c r="D88" s="85"/>
      <c r="E88" s="85"/>
      <c r="F88" s="56"/>
      <c r="G88" s="65"/>
      <c r="H88" s="55"/>
      <c r="I88" s="51"/>
      <c r="J88" s="77"/>
      <c r="K88" s="29"/>
      <c r="L88" s="314"/>
      <c r="M88" s="314"/>
      <c r="N88" s="314"/>
      <c r="O88" s="314"/>
      <c r="P88" s="314"/>
      <c r="Q88" s="314"/>
    </row>
    <row r="89" spans="1:17" s="7" customFormat="1" ht="14.25" thickBot="1">
      <c r="A89" s="41" t="s">
        <v>400</v>
      </c>
      <c r="B89" s="42"/>
      <c r="C89" s="42"/>
      <c r="D89" s="316" t="s">
        <v>190</v>
      </c>
      <c r="E89" s="43" t="s">
        <v>191</v>
      </c>
      <c r="F89" s="44" t="s">
        <v>192</v>
      </c>
      <c r="G89" s="45" t="s">
        <v>193</v>
      </c>
      <c r="H89" s="333"/>
      <c r="I89" s="86" t="s">
        <v>387</v>
      </c>
      <c r="J89" s="87" t="s">
        <v>194</v>
      </c>
      <c r="K89" s="48" t="s">
        <v>196</v>
      </c>
      <c r="L89" s="332" t="s">
        <v>806</v>
      </c>
      <c r="M89" s="317" t="s">
        <v>198</v>
      </c>
      <c r="N89" s="317" t="s">
        <v>778</v>
      </c>
      <c r="O89" s="317" t="s">
        <v>790</v>
      </c>
      <c r="P89" s="317" t="s">
        <v>1216</v>
      </c>
      <c r="Q89" s="388"/>
    </row>
    <row r="90" spans="1:17" s="7" customFormat="1">
      <c r="A90" s="60"/>
      <c r="B90" s="55"/>
      <c r="C90" s="55"/>
      <c r="D90" s="56"/>
      <c r="E90" s="56"/>
      <c r="F90" s="56"/>
      <c r="G90" s="88"/>
      <c r="H90" s="55"/>
      <c r="I90" s="51"/>
      <c r="J90" s="77"/>
      <c r="K90" s="29"/>
      <c r="L90" s="314"/>
      <c r="M90" s="314"/>
      <c r="N90" s="314"/>
      <c r="O90" s="314"/>
      <c r="P90" s="314"/>
      <c r="Q90" s="314"/>
    </row>
    <row r="91" spans="1:17" s="7" customFormat="1">
      <c r="A91" s="54" t="s">
        <v>401</v>
      </c>
      <c r="B91" s="55"/>
      <c r="C91" s="55"/>
      <c r="D91" s="56"/>
      <c r="E91" s="56"/>
      <c r="F91" s="56"/>
      <c r="G91" s="65"/>
      <c r="H91" s="55"/>
      <c r="I91" s="51"/>
      <c r="J91" s="77"/>
      <c r="K91" s="29"/>
      <c r="L91" s="314"/>
      <c r="M91" s="314"/>
      <c r="N91" s="314"/>
      <c r="O91" s="314"/>
      <c r="P91" s="314"/>
      <c r="Q91" s="314"/>
    </row>
    <row r="92" spans="1:17" s="7" customFormat="1">
      <c r="A92" s="60"/>
      <c r="B92" s="55" t="s">
        <v>214</v>
      </c>
      <c r="C92" s="55" t="s">
        <v>222</v>
      </c>
      <c r="D92" s="56">
        <v>198</v>
      </c>
      <c r="E92" s="56">
        <v>210.672</v>
      </c>
      <c r="F92" s="61">
        <f>E92*0.053+E92</f>
        <v>221.837616</v>
      </c>
      <c r="G92" s="62">
        <v>0</v>
      </c>
      <c r="H92" s="326">
        <f>ROUND((F92-E92)/E92,6)</f>
        <v>5.2999999999999999E-2</v>
      </c>
      <c r="I92" s="70">
        <f>G92*1.045</f>
        <v>0</v>
      </c>
      <c r="J92" s="77"/>
      <c r="K92" s="29"/>
      <c r="L92" s="314"/>
      <c r="M92" s="314"/>
      <c r="N92" s="314"/>
      <c r="O92" s="314"/>
      <c r="P92" s="314"/>
      <c r="Q92" s="314"/>
    </row>
    <row r="93" spans="1:17" s="7" customFormat="1">
      <c r="A93" s="60"/>
      <c r="B93" s="55"/>
      <c r="C93" s="55" t="s">
        <v>402</v>
      </c>
      <c r="D93" s="56">
        <v>256</v>
      </c>
      <c r="E93" s="56">
        <v>272.38400000000001</v>
      </c>
      <c r="F93" s="61">
        <f>E93*0.053+E93</f>
        <v>286.82035200000001</v>
      </c>
      <c r="G93" s="62">
        <v>0</v>
      </c>
      <c r="H93" s="326">
        <f>ROUND((F93-E93)/E93,6)</f>
        <v>5.2999999999999999E-2</v>
      </c>
      <c r="I93" s="70">
        <f>G93*1.045</f>
        <v>0</v>
      </c>
      <c r="J93" s="77"/>
      <c r="K93" s="29"/>
      <c r="L93" s="314"/>
      <c r="M93" s="314"/>
      <c r="N93" s="314"/>
      <c r="O93" s="314"/>
      <c r="P93" s="314"/>
      <c r="Q93" s="314"/>
    </row>
    <row r="94" spans="1:17" s="7" customFormat="1">
      <c r="A94" s="60"/>
      <c r="B94" s="55"/>
      <c r="C94" s="55" t="s">
        <v>809</v>
      </c>
      <c r="D94" s="56"/>
      <c r="E94" s="56"/>
      <c r="F94" s="56"/>
      <c r="G94" s="65"/>
      <c r="H94" s="326"/>
      <c r="I94" s="51"/>
      <c r="J94" s="77"/>
      <c r="K94" s="29"/>
      <c r="L94" s="314"/>
      <c r="M94" s="314"/>
      <c r="N94" s="314"/>
      <c r="O94" s="314"/>
      <c r="P94" s="314"/>
      <c r="Q94" s="314"/>
    </row>
    <row r="95" spans="1:17" s="7" customFormat="1">
      <c r="A95" s="60"/>
      <c r="B95" s="81" t="s">
        <v>232</v>
      </c>
      <c r="C95" s="82"/>
      <c r="D95" s="56"/>
      <c r="E95" s="56"/>
      <c r="F95" s="56"/>
      <c r="G95" s="65">
        <v>100.8</v>
      </c>
      <c r="H95" s="326"/>
      <c r="I95" s="70">
        <v>100.8</v>
      </c>
      <c r="J95" s="77">
        <v>100.8</v>
      </c>
      <c r="K95" s="29">
        <v>111.2372352</v>
      </c>
      <c r="L95" s="314">
        <f>K95*1.049</f>
        <v>116.68785972479999</v>
      </c>
      <c r="M95" s="314">
        <f>L95*1.043</f>
        <v>121.70543769296638</v>
      </c>
      <c r="N95" s="314">
        <f>M95*1.034</f>
        <v>125.84342257452724</v>
      </c>
      <c r="O95" s="314">
        <f>N95*1.033</f>
        <v>129.99625551948662</v>
      </c>
      <c r="P95" s="314">
        <f>O95*1.032</f>
        <v>134.1561356961102</v>
      </c>
      <c r="Q95" s="314"/>
    </row>
    <row r="96" spans="1:17" s="7" customFormat="1">
      <c r="A96" s="60"/>
      <c r="B96" s="82" t="s">
        <v>214</v>
      </c>
      <c r="C96" s="82" t="s">
        <v>810</v>
      </c>
      <c r="D96" s="56"/>
      <c r="E96" s="56"/>
      <c r="F96" s="56"/>
      <c r="G96" s="65">
        <v>20.8</v>
      </c>
      <c r="H96" s="326"/>
      <c r="I96" s="89">
        <v>20.8</v>
      </c>
      <c r="J96" s="77">
        <v>20.8</v>
      </c>
      <c r="K96" s="29">
        <v>22.953715199999998</v>
      </c>
      <c r="L96" s="314">
        <f>K96*1.049</f>
        <v>24.078447244799996</v>
      </c>
      <c r="M96" s="314">
        <f>L96*1.043</f>
        <v>25.113820476326396</v>
      </c>
      <c r="N96" s="314">
        <f t="shared" ref="N96:N113" si="8">M96*1.034</f>
        <v>25.967690372521496</v>
      </c>
      <c r="O96" s="314">
        <f t="shared" ref="O96:O113" si="9">N96*1.033</f>
        <v>26.824624154814703</v>
      </c>
      <c r="P96" s="314">
        <f t="shared" ref="P96:P113" si="10">O96*1.032</f>
        <v>27.683012127768773</v>
      </c>
      <c r="Q96" s="314"/>
    </row>
    <row r="97" spans="1:17" s="7" customFormat="1">
      <c r="A97" s="60"/>
      <c r="B97" s="82"/>
      <c r="C97" s="82" t="s">
        <v>811</v>
      </c>
      <c r="D97" s="56"/>
      <c r="E97" s="56"/>
      <c r="F97" s="56"/>
      <c r="G97" s="65">
        <v>25</v>
      </c>
      <c r="H97" s="326"/>
      <c r="I97" s="70">
        <v>25</v>
      </c>
      <c r="J97" s="77">
        <v>25</v>
      </c>
      <c r="K97" s="29">
        <v>27.5886</v>
      </c>
      <c r="L97" s="314">
        <f>K97*1.049</f>
        <v>28.940441399999997</v>
      </c>
      <c r="M97" s="314">
        <f>L97*1.043</f>
        <v>30.184880380199996</v>
      </c>
      <c r="N97" s="314">
        <f t="shared" si="8"/>
        <v>31.211166313126796</v>
      </c>
      <c r="O97" s="314">
        <f t="shared" si="9"/>
        <v>32.241134801459978</v>
      </c>
      <c r="P97" s="314">
        <f t="shared" si="10"/>
        <v>33.272851115106697</v>
      </c>
      <c r="Q97" s="314"/>
    </row>
    <row r="98" spans="1:17" s="7" customFormat="1">
      <c r="A98" s="60"/>
      <c r="B98" s="82"/>
      <c r="C98" s="82"/>
      <c r="D98" s="56"/>
      <c r="E98" s="56"/>
      <c r="F98" s="56"/>
      <c r="G98" s="65"/>
      <c r="H98" s="326"/>
      <c r="I98" s="51"/>
      <c r="J98" s="77"/>
      <c r="K98" s="29"/>
      <c r="L98" s="314"/>
      <c r="M98" s="314"/>
      <c r="N98" s="314">
        <f t="shared" si="8"/>
        <v>0</v>
      </c>
      <c r="O98" s="314">
        <f t="shared" si="9"/>
        <v>0</v>
      </c>
      <c r="P98" s="314">
        <f t="shared" si="10"/>
        <v>0</v>
      </c>
      <c r="Q98" s="314"/>
    </row>
    <row r="99" spans="1:17" s="7" customFormat="1" ht="10.5" customHeight="1">
      <c r="A99" s="60"/>
      <c r="B99" s="81" t="s">
        <v>237</v>
      </c>
      <c r="C99" s="55"/>
      <c r="D99" s="56"/>
      <c r="E99" s="56"/>
      <c r="F99" s="56"/>
      <c r="G99" s="65">
        <v>100.8</v>
      </c>
      <c r="H99" s="55"/>
      <c r="I99" s="70">
        <v>100.8</v>
      </c>
      <c r="J99" s="77">
        <v>100.8</v>
      </c>
      <c r="K99" s="29">
        <v>111.2372352</v>
      </c>
      <c r="L99" s="314">
        <f>K99*1.049</f>
        <v>116.68785972479999</v>
      </c>
      <c r="M99" s="314">
        <f>L99*1.043</f>
        <v>121.70543769296638</v>
      </c>
      <c r="N99" s="314">
        <f t="shared" si="8"/>
        <v>125.84342257452724</v>
      </c>
      <c r="O99" s="314">
        <f t="shared" si="9"/>
        <v>129.99625551948662</v>
      </c>
      <c r="P99" s="314">
        <f t="shared" si="10"/>
        <v>134.1561356961102</v>
      </c>
      <c r="Q99" s="314"/>
    </row>
    <row r="100" spans="1:17" s="7" customFormat="1">
      <c r="A100" s="60"/>
      <c r="B100" s="82" t="s">
        <v>399</v>
      </c>
      <c r="C100" s="82" t="s">
        <v>225</v>
      </c>
      <c r="D100" s="56">
        <v>284</v>
      </c>
      <c r="E100" s="56">
        <v>302.17599999999999</v>
      </c>
      <c r="F100" s="61">
        <f>E100*0.053+E100</f>
        <v>318.191328</v>
      </c>
      <c r="G100" s="62">
        <v>0</v>
      </c>
      <c r="H100" s="326">
        <f>ROUND((F100-E100)/E100,6)</f>
        <v>5.2999999999999999E-2</v>
      </c>
      <c r="I100" s="70">
        <f>G100*1.045</f>
        <v>0</v>
      </c>
      <c r="J100" s="77"/>
      <c r="K100" s="29"/>
      <c r="L100" s="314"/>
      <c r="M100" s="314"/>
      <c r="N100" s="314">
        <f t="shared" si="8"/>
        <v>0</v>
      </c>
      <c r="O100" s="314">
        <f t="shared" si="9"/>
        <v>0</v>
      </c>
      <c r="P100" s="314">
        <f t="shared" si="10"/>
        <v>0</v>
      </c>
      <c r="Q100" s="314"/>
    </row>
    <row r="101" spans="1:17" s="7" customFormat="1">
      <c r="A101" s="60"/>
      <c r="B101" s="82"/>
      <c r="C101" s="82" t="s">
        <v>226</v>
      </c>
      <c r="D101" s="56">
        <v>226</v>
      </c>
      <c r="E101" s="56">
        <v>240.464</v>
      </c>
      <c r="F101" s="61">
        <f>E101*0.053+E101</f>
        <v>253.20859200000001</v>
      </c>
      <c r="G101" s="62">
        <v>0</v>
      </c>
      <c r="H101" s="326">
        <f>ROUND((F101-E101)/E101,6)</f>
        <v>5.2999999999999999E-2</v>
      </c>
      <c r="I101" s="70">
        <f>G101*1.045</f>
        <v>0</v>
      </c>
      <c r="J101" s="77"/>
      <c r="K101" s="29"/>
      <c r="L101" s="314"/>
      <c r="M101" s="314"/>
      <c r="N101" s="314">
        <f t="shared" si="8"/>
        <v>0</v>
      </c>
      <c r="O101" s="314">
        <f t="shared" si="9"/>
        <v>0</v>
      </c>
      <c r="P101" s="314">
        <f t="shared" si="10"/>
        <v>0</v>
      </c>
      <c r="Q101" s="314"/>
    </row>
    <row r="102" spans="1:17" s="7" customFormat="1">
      <c r="A102" s="60"/>
      <c r="B102" s="55"/>
      <c r="C102" s="55"/>
      <c r="D102" s="56"/>
      <c r="E102" s="56"/>
      <c r="F102" s="61"/>
      <c r="G102" s="62"/>
      <c r="H102" s="326"/>
      <c r="I102" s="70"/>
      <c r="J102" s="77"/>
      <c r="K102" s="29"/>
      <c r="L102" s="314"/>
      <c r="M102" s="314"/>
      <c r="N102" s="314">
        <f t="shared" si="8"/>
        <v>0</v>
      </c>
      <c r="O102" s="314">
        <f t="shared" si="9"/>
        <v>0</v>
      </c>
      <c r="P102" s="314">
        <f t="shared" si="10"/>
        <v>0</v>
      </c>
      <c r="Q102" s="314"/>
    </row>
    <row r="103" spans="1:17" s="7" customFormat="1">
      <c r="A103" s="60"/>
      <c r="B103" s="55" t="s">
        <v>399</v>
      </c>
      <c r="C103" s="82" t="s">
        <v>812</v>
      </c>
      <c r="D103" s="56"/>
      <c r="E103" s="56"/>
      <c r="F103" s="61"/>
      <c r="G103" s="62"/>
      <c r="H103" s="326"/>
      <c r="I103" s="70">
        <v>20.8</v>
      </c>
      <c r="J103" s="77">
        <v>20.8</v>
      </c>
      <c r="K103" s="29">
        <v>22.953715199999998</v>
      </c>
      <c r="L103" s="314">
        <f>K103*1.049</f>
        <v>24.078447244799996</v>
      </c>
      <c r="M103" s="314">
        <f>L103*1.043</f>
        <v>25.113820476326396</v>
      </c>
      <c r="N103" s="314">
        <f t="shared" si="8"/>
        <v>25.967690372521496</v>
      </c>
      <c r="O103" s="314">
        <f t="shared" si="9"/>
        <v>26.824624154814703</v>
      </c>
      <c r="P103" s="314">
        <f t="shared" si="10"/>
        <v>27.683012127768773</v>
      </c>
      <c r="Q103" s="314"/>
    </row>
    <row r="104" spans="1:17" s="7" customFormat="1" ht="10.5" customHeight="1">
      <c r="A104" s="60"/>
      <c r="B104" s="55"/>
      <c r="C104" s="55"/>
      <c r="D104" s="56"/>
      <c r="E104" s="56"/>
      <c r="F104" s="56"/>
      <c r="G104" s="65"/>
      <c r="H104" s="326"/>
      <c r="I104" s="70">
        <f>G104*1.045</f>
        <v>0</v>
      </c>
      <c r="J104" s="77"/>
      <c r="K104" s="29"/>
      <c r="L104" s="314"/>
      <c r="M104" s="314"/>
      <c r="N104" s="314">
        <f t="shared" si="8"/>
        <v>0</v>
      </c>
      <c r="O104" s="314">
        <f t="shared" si="9"/>
        <v>0</v>
      </c>
      <c r="P104" s="314">
        <f t="shared" si="10"/>
        <v>0</v>
      </c>
      <c r="Q104" s="314"/>
    </row>
    <row r="105" spans="1:17" s="7" customFormat="1">
      <c r="A105" s="60"/>
      <c r="B105" s="55" t="s">
        <v>220</v>
      </c>
      <c r="C105" s="55"/>
      <c r="D105" s="56">
        <v>680</v>
      </c>
      <c r="E105" s="56">
        <v>723.52</v>
      </c>
      <c r="F105" s="61">
        <f>E105*0.053+E105</f>
        <v>761.86655999999994</v>
      </c>
      <c r="G105" s="62">
        <v>0</v>
      </c>
      <c r="H105" s="326">
        <f>ROUND((F105-E105)/E105,6)</f>
        <v>5.2999999999999999E-2</v>
      </c>
      <c r="I105" s="70">
        <f>G105*1.045</f>
        <v>0</v>
      </c>
      <c r="J105" s="77"/>
      <c r="K105" s="29"/>
      <c r="L105" s="314"/>
      <c r="M105" s="314"/>
      <c r="N105" s="314">
        <f t="shared" si="8"/>
        <v>0</v>
      </c>
      <c r="O105" s="314">
        <f t="shared" si="9"/>
        <v>0</v>
      </c>
      <c r="P105" s="314">
        <f t="shared" si="10"/>
        <v>0</v>
      </c>
      <c r="Q105" s="314"/>
    </row>
    <row r="106" spans="1:17" s="7" customFormat="1" ht="10.5" customHeight="1">
      <c r="A106" s="60"/>
      <c r="B106" s="55"/>
      <c r="C106" s="55"/>
      <c r="D106" s="56"/>
      <c r="E106" s="56"/>
      <c r="F106" s="56"/>
      <c r="G106" s="65"/>
      <c r="H106" s="326"/>
      <c r="I106" s="70">
        <f>G106*1.045</f>
        <v>0</v>
      </c>
      <c r="J106" s="77"/>
      <c r="K106" s="29"/>
      <c r="L106" s="314"/>
      <c r="M106" s="314"/>
      <c r="N106" s="314">
        <f t="shared" si="8"/>
        <v>0</v>
      </c>
      <c r="O106" s="314">
        <f t="shared" si="9"/>
        <v>0</v>
      </c>
      <c r="P106" s="314">
        <f t="shared" si="10"/>
        <v>0</v>
      </c>
      <c r="Q106" s="314"/>
    </row>
    <row r="107" spans="1:17" s="7" customFormat="1">
      <c r="A107" s="54" t="s">
        <v>403</v>
      </c>
      <c r="B107" s="55"/>
      <c r="C107" s="55"/>
      <c r="D107" s="56"/>
      <c r="E107" s="56"/>
      <c r="F107" s="56"/>
      <c r="G107" s="65"/>
      <c r="H107" s="55"/>
      <c r="I107" s="70"/>
      <c r="J107" s="77"/>
      <c r="K107" s="29"/>
      <c r="L107" s="314"/>
      <c r="M107" s="314"/>
      <c r="N107" s="314">
        <f t="shared" si="8"/>
        <v>0</v>
      </c>
      <c r="O107" s="314">
        <f t="shared" si="9"/>
        <v>0</v>
      </c>
      <c r="P107" s="314">
        <f t="shared" si="10"/>
        <v>0</v>
      </c>
      <c r="Q107" s="314"/>
    </row>
    <row r="108" spans="1:17" s="7" customFormat="1">
      <c r="A108" s="60"/>
      <c r="B108" s="55" t="s">
        <v>227</v>
      </c>
      <c r="C108" s="55" t="s">
        <v>229</v>
      </c>
      <c r="D108" s="56">
        <v>467</v>
      </c>
      <c r="E108" s="56">
        <v>496.88799999999998</v>
      </c>
      <c r="F108" s="61">
        <f>E108*0.053+E108</f>
        <v>523.22306400000002</v>
      </c>
      <c r="G108" s="62">
        <v>0</v>
      </c>
      <c r="H108" s="326">
        <f>ROUND((F108-E108)/E108,6)</f>
        <v>5.2999999999999999E-2</v>
      </c>
      <c r="I108" s="70">
        <f>G108*1.045</f>
        <v>0</v>
      </c>
      <c r="J108" s="77"/>
      <c r="K108" s="29"/>
      <c r="L108" s="314"/>
      <c r="M108" s="314"/>
      <c r="N108" s="314">
        <f t="shared" si="8"/>
        <v>0</v>
      </c>
      <c r="O108" s="314">
        <f t="shared" si="9"/>
        <v>0</v>
      </c>
      <c r="P108" s="314">
        <f t="shared" si="10"/>
        <v>0</v>
      </c>
      <c r="Q108" s="314"/>
    </row>
    <row r="109" spans="1:17" s="7" customFormat="1">
      <c r="A109" s="60"/>
      <c r="B109" s="55"/>
      <c r="C109" s="55" t="s">
        <v>216</v>
      </c>
      <c r="D109" s="56">
        <v>226</v>
      </c>
      <c r="E109" s="56">
        <v>240.464</v>
      </c>
      <c r="F109" s="61">
        <f>E109*0.053+E109</f>
        <v>253.20859200000001</v>
      </c>
      <c r="G109" s="62">
        <v>0</v>
      </c>
      <c r="H109" s="326">
        <f>ROUND((F109-E109)/E109,6)</f>
        <v>5.2999999999999999E-2</v>
      </c>
      <c r="I109" s="70">
        <f>G109*1.045</f>
        <v>0</v>
      </c>
      <c r="J109" s="77"/>
      <c r="K109" s="29"/>
      <c r="L109" s="314"/>
      <c r="M109" s="314"/>
      <c r="N109" s="314">
        <f t="shared" si="8"/>
        <v>0</v>
      </c>
      <c r="O109" s="314">
        <f t="shared" si="9"/>
        <v>0</v>
      </c>
      <c r="P109" s="314">
        <f t="shared" si="10"/>
        <v>0</v>
      </c>
      <c r="Q109" s="314"/>
    </row>
    <row r="110" spans="1:17" s="7" customFormat="1" ht="9.75" customHeight="1">
      <c r="A110" s="60"/>
      <c r="B110" s="55"/>
      <c r="C110" s="55"/>
      <c r="D110" s="56"/>
      <c r="E110" s="56">
        <v>0</v>
      </c>
      <c r="F110" s="61">
        <f>E110*0.053+E110</f>
        <v>0</v>
      </c>
      <c r="G110" s="62">
        <v>0</v>
      </c>
      <c r="H110" s="55"/>
      <c r="I110" s="70">
        <f>G110*1.045</f>
        <v>0</v>
      </c>
      <c r="J110" s="77"/>
      <c r="K110" s="29"/>
      <c r="L110" s="314"/>
      <c r="M110" s="314"/>
      <c r="N110" s="314">
        <f t="shared" si="8"/>
        <v>0</v>
      </c>
      <c r="O110" s="314">
        <f t="shared" si="9"/>
        <v>0</v>
      </c>
      <c r="P110" s="314">
        <f t="shared" si="10"/>
        <v>0</v>
      </c>
      <c r="Q110" s="314"/>
    </row>
    <row r="111" spans="1:17" s="7" customFormat="1">
      <c r="A111" s="60"/>
      <c r="B111" s="55" t="s">
        <v>220</v>
      </c>
      <c r="C111" s="55"/>
      <c r="D111" s="56">
        <v>192</v>
      </c>
      <c r="E111" s="56">
        <v>204.28800000000001</v>
      </c>
      <c r="F111" s="61">
        <f>E111*0.053+E111</f>
        <v>215.11526400000002</v>
      </c>
      <c r="G111" s="62">
        <v>0</v>
      </c>
      <c r="H111" s="326">
        <f>ROUND((F111-E111)/E111,6)</f>
        <v>5.2999999999999999E-2</v>
      </c>
      <c r="I111" s="70">
        <f>G111*1.045</f>
        <v>0</v>
      </c>
      <c r="J111" s="77"/>
      <c r="K111" s="29"/>
      <c r="L111" s="314"/>
      <c r="M111" s="314"/>
      <c r="N111" s="314">
        <f t="shared" si="8"/>
        <v>0</v>
      </c>
      <c r="O111" s="314">
        <f t="shared" si="9"/>
        <v>0</v>
      </c>
      <c r="P111" s="314">
        <f t="shared" si="10"/>
        <v>0</v>
      </c>
      <c r="Q111" s="314"/>
    </row>
    <row r="112" spans="1:17" s="7" customFormat="1">
      <c r="A112" s="60"/>
      <c r="B112" s="55"/>
      <c r="C112" s="55"/>
      <c r="D112" s="56"/>
      <c r="E112" s="56"/>
      <c r="F112" s="61"/>
      <c r="G112" s="62"/>
      <c r="H112" s="326"/>
      <c r="I112" s="70">
        <f>G112*1.045</f>
        <v>0</v>
      </c>
      <c r="J112" s="77"/>
      <c r="K112" s="29"/>
      <c r="L112" s="314"/>
      <c r="M112" s="314"/>
      <c r="N112" s="314">
        <f t="shared" si="8"/>
        <v>0</v>
      </c>
      <c r="O112" s="314">
        <f t="shared" si="9"/>
        <v>0</v>
      </c>
      <c r="P112" s="314">
        <f t="shared" si="10"/>
        <v>0</v>
      </c>
      <c r="Q112" s="314"/>
    </row>
    <row r="113" spans="1:17" s="7" customFormat="1">
      <c r="A113" s="60"/>
      <c r="B113" s="55" t="s">
        <v>257</v>
      </c>
      <c r="C113" s="55"/>
      <c r="D113" s="56"/>
      <c r="E113" s="56"/>
      <c r="F113" s="61"/>
      <c r="G113" s="62">
        <v>3500</v>
      </c>
      <c r="H113" s="326"/>
      <c r="I113" s="70">
        <v>3500</v>
      </c>
      <c r="J113" s="90">
        <v>3500</v>
      </c>
      <c r="K113" s="29">
        <v>3862.4039999999995</v>
      </c>
      <c r="L113" s="314">
        <f>K113*1.049</f>
        <v>4051.6617959999994</v>
      </c>
      <c r="M113" s="314">
        <f>L113*1.043</f>
        <v>4225.8832532279994</v>
      </c>
      <c r="N113" s="314">
        <f t="shared" si="8"/>
        <v>4369.5632838377514</v>
      </c>
      <c r="O113" s="314">
        <f t="shared" si="9"/>
        <v>4513.7588722043965</v>
      </c>
      <c r="P113" s="314">
        <f t="shared" si="10"/>
        <v>4658.1991561149371</v>
      </c>
      <c r="Q113" s="314"/>
    </row>
    <row r="114" spans="1:17" s="7" customFormat="1" ht="13.5" thickBot="1">
      <c r="A114" s="71"/>
      <c r="B114" s="72"/>
      <c r="C114" s="72"/>
      <c r="D114" s="73"/>
      <c r="E114" s="73"/>
      <c r="F114" s="73"/>
      <c r="G114" s="74"/>
      <c r="H114" s="334"/>
      <c r="I114" s="75"/>
      <c r="J114" s="91"/>
      <c r="K114" s="29"/>
      <c r="L114" s="314"/>
      <c r="M114" s="314"/>
      <c r="N114" s="314"/>
      <c r="O114" s="314"/>
      <c r="P114" s="314"/>
      <c r="Q114" s="314"/>
    </row>
    <row r="115" spans="1:17" s="7" customFormat="1" ht="7.5" customHeight="1" thickBot="1">
      <c r="A115" s="67"/>
      <c r="B115" s="5"/>
      <c r="C115" s="5"/>
      <c r="D115" s="35"/>
      <c r="E115" s="35"/>
      <c r="F115" s="37"/>
      <c r="G115" s="37"/>
      <c r="H115" s="5"/>
      <c r="I115" s="5"/>
      <c r="J115" s="5"/>
      <c r="K115" s="29"/>
      <c r="L115" s="314"/>
      <c r="M115" s="314"/>
      <c r="N115" s="314"/>
      <c r="O115" s="314"/>
      <c r="P115" s="314"/>
      <c r="Q115" s="314"/>
    </row>
    <row r="116" spans="1:17" s="7" customFormat="1" ht="14.25" thickBot="1">
      <c r="A116" s="41" t="s">
        <v>404</v>
      </c>
      <c r="B116" s="42"/>
      <c r="C116" s="42"/>
      <c r="D116" s="316" t="s">
        <v>190</v>
      </c>
      <c r="E116" s="43" t="s">
        <v>191</v>
      </c>
      <c r="F116" s="45" t="s">
        <v>192</v>
      </c>
      <c r="G116" s="92" t="s">
        <v>193</v>
      </c>
      <c r="H116" s="31"/>
      <c r="I116" s="78" t="s">
        <v>387</v>
      </c>
      <c r="J116" s="87" t="s">
        <v>194</v>
      </c>
      <c r="K116" s="48" t="s">
        <v>196</v>
      </c>
      <c r="L116" s="332" t="s">
        <v>806</v>
      </c>
      <c r="M116" s="317" t="s">
        <v>198</v>
      </c>
      <c r="N116" s="317" t="s">
        <v>778</v>
      </c>
      <c r="O116" s="317" t="s">
        <v>790</v>
      </c>
      <c r="P116" s="317" t="s">
        <v>1216</v>
      </c>
      <c r="Q116" s="388"/>
    </row>
    <row r="117" spans="1:17" s="7" customFormat="1" ht="9" customHeight="1">
      <c r="A117" s="67"/>
      <c r="B117" s="5"/>
      <c r="C117" s="5"/>
      <c r="D117" s="35"/>
      <c r="E117" s="35"/>
      <c r="F117" s="35"/>
      <c r="G117" s="50"/>
      <c r="H117" s="80"/>
      <c r="I117" s="51"/>
      <c r="J117" s="93"/>
      <c r="K117" s="29"/>
      <c r="L117" s="314"/>
      <c r="M117" s="314"/>
      <c r="N117" s="314"/>
      <c r="O117" s="314"/>
      <c r="P117" s="314"/>
      <c r="Q117" s="314"/>
    </row>
    <row r="118" spans="1:17" s="7" customFormat="1">
      <c r="A118" s="34" t="s">
        <v>405</v>
      </c>
      <c r="B118" s="5"/>
      <c r="C118" s="5"/>
      <c r="D118" s="5"/>
      <c r="E118" s="5"/>
      <c r="F118" s="5"/>
      <c r="G118" s="94"/>
      <c r="H118" s="5"/>
      <c r="I118" s="51"/>
      <c r="J118" s="93"/>
      <c r="K118" s="29"/>
      <c r="L118" s="314"/>
      <c r="M118" s="314"/>
      <c r="N118" s="314"/>
      <c r="O118" s="314"/>
      <c r="P118" s="314"/>
      <c r="Q118" s="314"/>
    </row>
    <row r="119" spans="1:17" s="7" customFormat="1" ht="9.75" customHeight="1">
      <c r="A119" s="67"/>
      <c r="B119" s="5"/>
      <c r="C119" s="5"/>
      <c r="D119" s="35"/>
      <c r="E119" s="35"/>
      <c r="F119" s="35"/>
      <c r="G119" s="52"/>
      <c r="H119" s="5"/>
      <c r="I119" s="51"/>
      <c r="J119" s="93"/>
      <c r="K119" s="29"/>
      <c r="L119" s="314"/>
      <c r="M119" s="314"/>
      <c r="N119" s="314"/>
      <c r="O119" s="314"/>
      <c r="P119" s="314"/>
      <c r="Q119" s="314"/>
    </row>
    <row r="120" spans="1:17" s="7" customFormat="1">
      <c r="A120" s="60"/>
      <c r="B120" s="55" t="s">
        <v>406</v>
      </c>
      <c r="C120" s="55"/>
      <c r="D120" s="56">
        <v>608</v>
      </c>
      <c r="E120" s="56">
        <v>646.91200000000003</v>
      </c>
      <c r="F120" s="61">
        <f>E120*0.053+E120</f>
        <v>681.19833600000004</v>
      </c>
      <c r="G120" s="62">
        <v>717.3</v>
      </c>
      <c r="H120" s="326">
        <f>ROUND((F120-E120)/E120,6)</f>
        <v>5.2999999999999999E-2</v>
      </c>
      <c r="I120" s="70">
        <f>G120*1.045</f>
        <v>749.57849999999985</v>
      </c>
      <c r="J120" s="90">
        <f>I120*1.039</f>
        <v>778.8120614999998</v>
      </c>
      <c r="K120" s="29">
        <v>859.45337759595577</v>
      </c>
      <c r="L120" s="314">
        <f>K120*1.049</f>
        <v>901.56659309815757</v>
      </c>
      <c r="M120" s="314">
        <f>L120*1.043</f>
        <v>940.3339566013783</v>
      </c>
      <c r="N120" s="314">
        <f>M120*1.034</f>
        <v>972.30531112582514</v>
      </c>
      <c r="O120" s="314">
        <f>N120*1.033</f>
        <v>1004.3913863929773</v>
      </c>
      <c r="P120" s="314">
        <f>O120*1.032</f>
        <v>1036.5319107575526</v>
      </c>
      <c r="Q120" s="314"/>
    </row>
    <row r="121" spans="1:17" s="7" customFormat="1" ht="8.25" customHeight="1">
      <c r="A121" s="67"/>
      <c r="B121" s="5"/>
      <c r="C121" s="5"/>
      <c r="D121" s="35"/>
      <c r="E121" s="35"/>
      <c r="F121" s="56"/>
      <c r="G121" s="65"/>
      <c r="H121" s="5"/>
      <c r="I121" s="51"/>
      <c r="J121" s="93"/>
      <c r="K121" s="29"/>
      <c r="L121" s="314"/>
      <c r="M121" s="314"/>
      <c r="N121" s="314">
        <f t="shared" ref="N121:N130" si="11">M121*1.034</f>
        <v>0</v>
      </c>
      <c r="O121" s="314">
        <f t="shared" ref="O121:O130" si="12">N121*1.033</f>
        <v>0</v>
      </c>
      <c r="P121" s="314">
        <f t="shared" ref="P121:P130" si="13">O121*1.032</f>
        <v>0</v>
      </c>
      <c r="Q121" s="314"/>
    </row>
    <row r="122" spans="1:17" s="7" customFormat="1">
      <c r="A122" s="34" t="s">
        <v>407</v>
      </c>
      <c r="B122" s="5"/>
      <c r="C122" s="5"/>
      <c r="D122" s="68"/>
      <c r="E122" s="68"/>
      <c r="F122" s="68"/>
      <c r="G122" s="69"/>
      <c r="H122" s="5"/>
      <c r="I122" s="51"/>
      <c r="J122" s="93"/>
      <c r="K122" s="29"/>
      <c r="L122" s="314"/>
      <c r="M122" s="314"/>
      <c r="N122" s="314">
        <f t="shared" si="11"/>
        <v>0</v>
      </c>
      <c r="O122" s="314">
        <f t="shared" si="12"/>
        <v>0</v>
      </c>
      <c r="P122" s="314">
        <f t="shared" si="13"/>
        <v>0</v>
      </c>
      <c r="Q122" s="314"/>
    </row>
    <row r="123" spans="1:17" s="7" customFormat="1" ht="8.25" customHeight="1">
      <c r="A123" s="34"/>
      <c r="B123" s="5"/>
      <c r="C123" s="5"/>
      <c r="D123" s="68"/>
      <c r="E123" s="68"/>
      <c r="F123" s="68"/>
      <c r="G123" s="69"/>
      <c r="H123" s="5"/>
      <c r="I123" s="51"/>
      <c r="J123" s="93"/>
      <c r="K123" s="29"/>
      <c r="L123" s="314"/>
      <c r="M123" s="314"/>
      <c r="N123" s="314">
        <f t="shared" si="11"/>
        <v>0</v>
      </c>
      <c r="O123" s="314">
        <f t="shared" si="12"/>
        <v>0</v>
      </c>
      <c r="P123" s="314">
        <f t="shared" si="13"/>
        <v>0</v>
      </c>
      <c r="Q123" s="314"/>
    </row>
    <row r="124" spans="1:17" s="7" customFormat="1">
      <c r="A124" s="60"/>
      <c r="B124" s="55" t="s">
        <v>408</v>
      </c>
      <c r="C124" s="55"/>
      <c r="D124" s="56"/>
      <c r="E124" s="56"/>
      <c r="F124" s="56"/>
      <c r="G124" s="65"/>
      <c r="H124" s="326"/>
      <c r="I124" s="51"/>
      <c r="J124" s="93"/>
      <c r="K124" s="29"/>
      <c r="L124" s="314"/>
      <c r="M124" s="314"/>
      <c r="N124" s="314">
        <f t="shared" si="11"/>
        <v>0</v>
      </c>
      <c r="O124" s="314">
        <f t="shared" si="12"/>
        <v>0</v>
      </c>
      <c r="P124" s="314">
        <f t="shared" si="13"/>
        <v>0</v>
      </c>
      <c r="Q124" s="314"/>
    </row>
    <row r="125" spans="1:17" s="7" customFormat="1">
      <c r="A125" s="60"/>
      <c r="B125" s="82" t="s">
        <v>409</v>
      </c>
      <c r="C125" s="55"/>
      <c r="D125" s="56">
        <v>177</v>
      </c>
      <c r="E125" s="56">
        <v>188.328</v>
      </c>
      <c r="F125" s="61">
        <f>E125*0.053+E125</f>
        <v>198.30938399999999</v>
      </c>
      <c r="G125" s="62">
        <v>208.8</v>
      </c>
      <c r="H125" s="326">
        <f>ROUND((F125-E125)/E125,6)</f>
        <v>5.2999999999999999E-2</v>
      </c>
      <c r="I125" s="70">
        <f>G125*1.045</f>
        <v>218.196</v>
      </c>
      <c r="J125" s="90">
        <f>I125*1.039</f>
        <v>226.70564399999998</v>
      </c>
      <c r="K125" s="29">
        <v>250.17965320233597</v>
      </c>
      <c r="L125" s="314">
        <f>K125*1.049</f>
        <v>262.43845620925043</v>
      </c>
      <c r="M125" s="314">
        <f>L125*1.043</f>
        <v>273.72330982624817</v>
      </c>
      <c r="N125" s="314">
        <f t="shared" si="11"/>
        <v>283.0299023603406</v>
      </c>
      <c r="O125" s="314">
        <f t="shared" si="12"/>
        <v>292.36988913823183</v>
      </c>
      <c r="P125" s="314">
        <f t="shared" si="13"/>
        <v>301.72572559065526</v>
      </c>
      <c r="Q125" s="314"/>
    </row>
    <row r="126" spans="1:17" s="7" customFormat="1">
      <c r="A126" s="60"/>
      <c r="B126" s="82" t="s">
        <v>410</v>
      </c>
      <c r="C126" s="55"/>
      <c r="D126" s="56">
        <v>305</v>
      </c>
      <c r="E126" s="56">
        <v>324.52</v>
      </c>
      <c r="F126" s="61">
        <f>E126*0.053+E126</f>
        <v>341.71956</v>
      </c>
      <c r="G126" s="62">
        <v>359.8</v>
      </c>
      <c r="H126" s="326">
        <f>ROUND((F126-E126)/E126,6)</f>
        <v>5.2999999999999999E-2</v>
      </c>
      <c r="I126" s="70">
        <f>G126*1.045</f>
        <v>375.99099999999999</v>
      </c>
      <c r="J126" s="90">
        <f>I126*1.039</f>
        <v>390.65464899999995</v>
      </c>
      <c r="K126" s="29">
        <v>431.10459397605592</v>
      </c>
      <c r="L126" s="314">
        <f>K126*1.049</f>
        <v>452.22871908088263</v>
      </c>
      <c r="M126" s="314">
        <f>L126*1.043</f>
        <v>471.67455400136055</v>
      </c>
      <c r="N126" s="314">
        <f t="shared" si="11"/>
        <v>487.71148883740682</v>
      </c>
      <c r="O126" s="314">
        <f t="shared" si="12"/>
        <v>503.80596796904121</v>
      </c>
      <c r="P126" s="314">
        <f t="shared" si="13"/>
        <v>519.92775894405054</v>
      </c>
      <c r="Q126" s="314"/>
    </row>
    <row r="127" spans="1:17" s="7" customFormat="1" ht="6.75" customHeight="1">
      <c r="A127" s="60"/>
      <c r="B127" s="55"/>
      <c r="C127" s="55"/>
      <c r="D127" s="56"/>
      <c r="E127" s="56"/>
      <c r="F127" s="56"/>
      <c r="G127" s="65"/>
      <c r="H127" s="326"/>
      <c r="I127" s="51"/>
      <c r="J127" s="93"/>
      <c r="K127" s="29"/>
      <c r="L127" s="314"/>
      <c r="M127" s="314"/>
      <c r="N127" s="314">
        <f t="shared" si="11"/>
        <v>0</v>
      </c>
      <c r="O127" s="314">
        <f t="shared" si="12"/>
        <v>0</v>
      </c>
      <c r="P127" s="314">
        <f t="shared" si="13"/>
        <v>0</v>
      </c>
      <c r="Q127" s="314"/>
    </row>
    <row r="128" spans="1:17" s="7" customFormat="1">
      <c r="A128" s="60"/>
      <c r="B128" s="55" t="s">
        <v>411</v>
      </c>
      <c r="C128" s="55"/>
      <c r="D128" s="56"/>
      <c r="E128" s="56"/>
      <c r="F128" s="56"/>
      <c r="G128" s="65"/>
      <c r="H128" s="326"/>
      <c r="I128" s="51"/>
      <c r="J128" s="93"/>
      <c r="K128" s="29"/>
      <c r="L128" s="314"/>
      <c r="M128" s="314"/>
      <c r="N128" s="314">
        <f t="shared" si="11"/>
        <v>0</v>
      </c>
      <c r="O128" s="314">
        <f t="shared" si="12"/>
        <v>0</v>
      </c>
      <c r="P128" s="314">
        <f t="shared" si="13"/>
        <v>0</v>
      </c>
      <c r="Q128" s="314"/>
    </row>
    <row r="129" spans="1:17" s="7" customFormat="1">
      <c r="A129" s="60"/>
      <c r="B129" s="82" t="s">
        <v>409</v>
      </c>
      <c r="C129" s="55"/>
      <c r="D129" s="56">
        <v>334</v>
      </c>
      <c r="E129" s="56">
        <v>355.37599999999998</v>
      </c>
      <c r="F129" s="61">
        <f>E129*0.053+E129</f>
        <v>374.21092799999997</v>
      </c>
      <c r="G129" s="62">
        <v>394</v>
      </c>
      <c r="H129" s="326">
        <f>ROUND((F129-E129)/E129,6)</f>
        <v>5.2999999999999999E-2</v>
      </c>
      <c r="I129" s="70">
        <f>G129*1.045</f>
        <v>411.72999999999996</v>
      </c>
      <c r="J129" s="90">
        <f>I129*1.039</f>
        <v>427.78746999999993</v>
      </c>
      <c r="K129" s="29">
        <v>472.08229579367992</v>
      </c>
      <c r="L129" s="314">
        <f>K129*1.049</f>
        <v>495.2143282875702</v>
      </c>
      <c r="M129" s="314">
        <f>L129*1.043</f>
        <v>516.50854440393573</v>
      </c>
      <c r="N129" s="314">
        <f t="shared" si="11"/>
        <v>534.06983491366952</v>
      </c>
      <c r="O129" s="314">
        <f t="shared" si="12"/>
        <v>551.69413946582063</v>
      </c>
      <c r="P129" s="314">
        <f t="shared" si="13"/>
        <v>569.34835192872686</v>
      </c>
      <c r="Q129" s="314"/>
    </row>
    <row r="130" spans="1:17" s="7" customFormat="1">
      <c r="A130" s="60"/>
      <c r="B130" s="82" t="s">
        <v>410</v>
      </c>
      <c r="C130" s="55"/>
      <c r="D130" s="56">
        <v>608</v>
      </c>
      <c r="E130" s="56">
        <v>646.91200000000003</v>
      </c>
      <c r="F130" s="61">
        <f>E130*0.053+E130</f>
        <v>681.19833600000004</v>
      </c>
      <c r="G130" s="62">
        <v>717.3</v>
      </c>
      <c r="H130" s="326">
        <f>ROUND((F130-E130)/E130,6)</f>
        <v>5.2999999999999999E-2</v>
      </c>
      <c r="I130" s="70">
        <f>G130*1.045</f>
        <v>749.57849999999985</v>
      </c>
      <c r="J130" s="90">
        <f>I130*1.039</f>
        <v>778.8120614999998</v>
      </c>
      <c r="K130" s="29">
        <v>859.45337759595577</v>
      </c>
      <c r="L130" s="314">
        <f>K130*1.049</f>
        <v>901.56659309815757</v>
      </c>
      <c r="M130" s="314">
        <f>L130*1.043</f>
        <v>940.3339566013783</v>
      </c>
      <c r="N130" s="314">
        <f t="shared" si="11"/>
        <v>972.30531112582514</v>
      </c>
      <c r="O130" s="314">
        <f t="shared" si="12"/>
        <v>1004.3913863929773</v>
      </c>
      <c r="P130" s="314">
        <f t="shared" si="13"/>
        <v>1036.5319107575526</v>
      </c>
      <c r="Q130" s="314"/>
    </row>
    <row r="131" spans="1:17" s="7" customFormat="1" ht="10.5" customHeight="1">
      <c r="A131" s="60"/>
      <c r="B131" s="82"/>
      <c r="C131" s="55"/>
      <c r="D131" s="56"/>
      <c r="E131" s="56"/>
      <c r="F131" s="56"/>
      <c r="G131" s="65"/>
      <c r="H131" s="326"/>
      <c r="I131" s="51"/>
      <c r="J131" s="93"/>
      <c r="K131" s="29"/>
      <c r="L131" s="314"/>
      <c r="M131" s="314"/>
      <c r="N131" s="314"/>
      <c r="O131" s="314"/>
      <c r="P131" s="314"/>
      <c r="Q131" s="314"/>
    </row>
    <row r="132" spans="1:17" s="7" customFormat="1">
      <c r="A132" s="34"/>
      <c r="B132" s="82"/>
      <c r="C132" s="55"/>
      <c r="D132" s="56"/>
      <c r="E132" s="56"/>
      <c r="F132" s="56"/>
      <c r="G132" s="65"/>
      <c r="H132" s="326"/>
      <c r="I132" s="51"/>
      <c r="J132" s="93"/>
      <c r="K132" s="29"/>
      <c r="L132" s="314"/>
      <c r="M132" s="314"/>
      <c r="N132" s="314"/>
      <c r="O132" s="314"/>
      <c r="P132" s="314"/>
      <c r="Q132" s="314"/>
    </row>
    <row r="133" spans="1:17" s="7" customFormat="1" ht="8.25" customHeight="1">
      <c r="A133" s="60"/>
      <c r="B133" s="82"/>
      <c r="C133" s="55"/>
      <c r="D133" s="56"/>
      <c r="E133" s="56"/>
      <c r="F133" s="56"/>
      <c r="G133" s="65"/>
      <c r="H133" s="326"/>
      <c r="I133" s="51"/>
      <c r="J133" s="93"/>
      <c r="K133" s="29"/>
      <c r="L133" s="314"/>
      <c r="M133" s="314"/>
      <c r="N133" s="314"/>
      <c r="O133" s="314"/>
      <c r="P133" s="314"/>
      <c r="Q133" s="314"/>
    </row>
    <row r="134" spans="1:17" s="7" customFormat="1">
      <c r="A134" s="60"/>
      <c r="B134" s="82"/>
      <c r="C134" s="55"/>
      <c r="D134" s="56"/>
      <c r="E134" s="56"/>
      <c r="F134" s="56"/>
      <c r="G134" s="65"/>
      <c r="H134" s="326"/>
      <c r="I134" s="51"/>
      <c r="J134" s="93"/>
      <c r="K134" s="29"/>
      <c r="L134" s="314"/>
      <c r="M134" s="314"/>
      <c r="N134" s="314"/>
      <c r="O134" s="314"/>
      <c r="P134" s="314"/>
      <c r="Q134" s="314"/>
    </row>
    <row r="135" spans="1:17" s="7" customFormat="1" ht="9" customHeight="1" thickBot="1">
      <c r="A135" s="83"/>
      <c r="B135" s="84"/>
      <c r="C135" s="84"/>
      <c r="D135" s="85"/>
      <c r="E135" s="85"/>
      <c r="F135" s="85"/>
      <c r="G135" s="95"/>
      <c r="H135" s="335"/>
      <c r="I135" s="75"/>
      <c r="J135" s="91"/>
      <c r="K135" s="29"/>
      <c r="L135" s="314"/>
      <c r="M135" s="314"/>
      <c r="N135" s="314"/>
      <c r="O135" s="314"/>
      <c r="P135" s="314"/>
      <c r="Q135" s="314"/>
    </row>
    <row r="136" spans="1:17" s="7" customFormat="1" ht="7.5" customHeight="1" thickBot="1">
      <c r="A136" s="60"/>
      <c r="B136" s="55"/>
      <c r="C136" s="55"/>
      <c r="D136" s="56"/>
      <c r="E136" s="56"/>
      <c r="F136" s="96"/>
      <c r="G136" s="96"/>
      <c r="H136" s="326"/>
      <c r="I136" s="5"/>
      <c r="J136" s="5"/>
      <c r="K136" s="29"/>
      <c r="L136" s="314"/>
      <c r="M136" s="314"/>
      <c r="N136" s="314"/>
      <c r="O136" s="314"/>
      <c r="P136" s="314"/>
      <c r="Q136" s="314"/>
    </row>
    <row r="137" spans="1:17" s="7" customFormat="1" ht="14.25" thickBot="1">
      <c r="A137" s="41" t="s">
        <v>412</v>
      </c>
      <c r="B137" s="42"/>
      <c r="C137" s="42"/>
      <c r="D137" s="316" t="s">
        <v>190</v>
      </c>
      <c r="E137" s="97" t="s">
        <v>191</v>
      </c>
      <c r="F137" s="45" t="s">
        <v>192</v>
      </c>
      <c r="G137" s="45" t="s">
        <v>193</v>
      </c>
      <c r="H137" s="42"/>
      <c r="I137" s="78" t="s">
        <v>387</v>
      </c>
      <c r="J137" s="78" t="s">
        <v>194</v>
      </c>
      <c r="K137" s="48" t="s">
        <v>196</v>
      </c>
      <c r="L137" s="332" t="s">
        <v>806</v>
      </c>
      <c r="M137" s="317" t="s">
        <v>198</v>
      </c>
      <c r="N137" s="317" t="s">
        <v>778</v>
      </c>
      <c r="O137" s="317" t="s">
        <v>790</v>
      </c>
      <c r="P137" s="317" t="s">
        <v>1216</v>
      </c>
      <c r="Q137" s="388"/>
    </row>
    <row r="138" spans="1:17" s="7" customFormat="1" ht="9" customHeight="1">
      <c r="A138" s="67"/>
      <c r="B138" s="5"/>
      <c r="C138" s="5"/>
      <c r="D138" s="35"/>
      <c r="E138" s="35"/>
      <c r="F138" s="35"/>
      <c r="G138" s="50"/>
      <c r="H138" s="5"/>
      <c r="I138" s="98"/>
      <c r="J138" s="98"/>
      <c r="K138" s="29"/>
      <c r="L138" s="314"/>
      <c r="M138" s="314"/>
      <c r="N138" s="314"/>
      <c r="O138" s="314"/>
      <c r="P138" s="314"/>
      <c r="Q138" s="314"/>
    </row>
    <row r="139" spans="1:17" s="7" customFormat="1">
      <c r="A139" s="54" t="s">
        <v>413</v>
      </c>
      <c r="B139" s="55"/>
      <c r="C139" s="55"/>
      <c r="D139" s="56">
        <v>1062</v>
      </c>
      <c r="E139" s="99">
        <f t="shared" ref="E139:G149" si="14">D139*0.064+D139</f>
        <v>1129.9680000000001</v>
      </c>
      <c r="F139" s="61">
        <f>E139*0.053+E139</f>
        <v>1189.8563040000001</v>
      </c>
      <c r="G139" s="62">
        <v>1252.9000000000001</v>
      </c>
      <c r="H139" s="326">
        <f>ROUND((F139-E139)/E139,6)</f>
        <v>5.2999999999999999E-2</v>
      </c>
      <c r="I139" s="70">
        <f t="shared" ref="I139:I149" si="15">G139*1.045</f>
        <v>1309.2805000000001</v>
      </c>
      <c r="J139" s="90">
        <f t="shared" ref="J139:J149" si="16">I139*1.039</f>
        <v>1360.3424395</v>
      </c>
      <c r="K139" s="29">
        <v>1501.197737055588</v>
      </c>
      <c r="L139" s="314">
        <f>K139*1.049</f>
        <v>1574.7564261713117</v>
      </c>
      <c r="M139" s="314">
        <f>L139*1.043</f>
        <v>1642.4709524966779</v>
      </c>
      <c r="N139" s="314">
        <f>M139*1.034</f>
        <v>1698.3149648815649</v>
      </c>
      <c r="O139" s="314">
        <f>N139*1.033</f>
        <v>1754.3593587226565</v>
      </c>
      <c r="P139" s="314">
        <f>O139*1.032</f>
        <v>1810.4988582017816</v>
      </c>
      <c r="Q139" s="314"/>
    </row>
    <row r="140" spans="1:17" s="7" customFormat="1">
      <c r="A140" s="60"/>
      <c r="B140" s="55" t="s">
        <v>353</v>
      </c>
      <c r="C140" s="100"/>
      <c r="D140" s="56">
        <v>1820</v>
      </c>
      <c r="E140" s="99">
        <f t="shared" si="14"/>
        <v>1936.48</v>
      </c>
      <c r="F140" s="61">
        <f>E140*0.053+E140</f>
        <v>2039.1134400000001</v>
      </c>
      <c r="G140" s="62">
        <v>2147.1999999999998</v>
      </c>
      <c r="H140" s="326">
        <f>ROUND((F140-E140)/E140,6)</f>
        <v>5.2999999999999999E-2</v>
      </c>
      <c r="I140" s="70">
        <f t="shared" si="15"/>
        <v>2243.8239999999996</v>
      </c>
      <c r="J140" s="90">
        <f t="shared" si="16"/>
        <v>2331.3331359999993</v>
      </c>
      <c r="K140" s="29">
        <v>2572.7286942339833</v>
      </c>
      <c r="L140" s="314">
        <f>K140*1.049</f>
        <v>2698.7924002514483</v>
      </c>
      <c r="M140" s="314">
        <f>L140*1.043</f>
        <v>2814.8404734622604</v>
      </c>
      <c r="N140" s="314">
        <f t="shared" ref="N140:N150" si="17">M140*1.034</f>
        <v>2910.5450495599775</v>
      </c>
      <c r="O140" s="314">
        <f t="shared" ref="O140:O150" si="18">N140*1.033</f>
        <v>3006.5930361954565</v>
      </c>
      <c r="P140" s="314">
        <f t="shared" ref="P140:P150" si="19">O140*1.032</f>
        <v>3102.8040133537111</v>
      </c>
      <c r="Q140" s="314"/>
    </row>
    <row r="141" spans="1:17" s="7" customFormat="1">
      <c r="A141" s="60"/>
      <c r="B141" s="55" t="s">
        <v>354</v>
      </c>
      <c r="C141" s="100"/>
      <c r="D141" s="56">
        <v>2880</v>
      </c>
      <c r="E141" s="99">
        <f t="shared" si="14"/>
        <v>3064.32</v>
      </c>
      <c r="F141" s="61">
        <f>E141*0.053+E141</f>
        <v>3226.7289600000004</v>
      </c>
      <c r="G141" s="62">
        <v>3397.8</v>
      </c>
      <c r="H141" s="326">
        <f>ROUND((F141-E141)/E141,6)</f>
        <v>5.2999999999999999E-2</v>
      </c>
      <c r="I141" s="70">
        <f t="shared" si="15"/>
        <v>3550.701</v>
      </c>
      <c r="J141" s="90">
        <f t="shared" si="16"/>
        <v>3689.1783389999996</v>
      </c>
      <c r="K141" s="29">
        <v>4071.1706209334156</v>
      </c>
      <c r="L141" s="314">
        <f>K141*1.049</f>
        <v>4270.6579813591525</v>
      </c>
      <c r="M141" s="314">
        <f>L141*1.043</f>
        <v>4454.296274557596</v>
      </c>
      <c r="N141" s="314">
        <f t="shared" si="17"/>
        <v>4605.7423478925548</v>
      </c>
      <c r="O141" s="314">
        <f t="shared" si="18"/>
        <v>4757.7318453730086</v>
      </c>
      <c r="P141" s="314">
        <f t="shared" si="19"/>
        <v>4909.9792644249446</v>
      </c>
      <c r="Q141" s="314"/>
    </row>
    <row r="142" spans="1:17" s="7" customFormat="1" ht="9.75" customHeight="1">
      <c r="A142" s="60"/>
      <c r="B142" s="55"/>
      <c r="C142" s="55"/>
      <c r="D142" s="56"/>
      <c r="E142" s="96">
        <f t="shared" si="14"/>
        <v>0</v>
      </c>
      <c r="F142" s="56">
        <f t="shared" si="14"/>
        <v>0</v>
      </c>
      <c r="G142" s="65">
        <f t="shared" si="14"/>
        <v>0</v>
      </c>
      <c r="H142" s="55"/>
      <c r="I142" s="70">
        <f t="shared" si="15"/>
        <v>0</v>
      </c>
      <c r="J142" s="90">
        <f t="shared" si="16"/>
        <v>0</v>
      </c>
      <c r="K142" s="29"/>
      <c r="L142" s="314"/>
      <c r="M142" s="314"/>
      <c r="N142" s="314">
        <f t="shared" si="17"/>
        <v>0</v>
      </c>
      <c r="O142" s="314">
        <f t="shared" si="18"/>
        <v>0</v>
      </c>
      <c r="P142" s="314">
        <f t="shared" si="19"/>
        <v>0</v>
      </c>
      <c r="Q142" s="314"/>
    </row>
    <row r="143" spans="1:17" s="7" customFormat="1">
      <c r="A143" s="54" t="s">
        <v>414</v>
      </c>
      <c r="B143" s="55"/>
      <c r="C143" s="55"/>
      <c r="D143" s="56">
        <v>171</v>
      </c>
      <c r="E143" s="99">
        <f t="shared" si="14"/>
        <v>181.94399999999999</v>
      </c>
      <c r="F143" s="61">
        <f>E143*0.053+E143</f>
        <v>191.58703199999999</v>
      </c>
      <c r="G143" s="62">
        <v>400</v>
      </c>
      <c r="H143" s="326">
        <f>ROUND((F143-E143)/E143,6)</f>
        <v>5.2999999999999999E-2</v>
      </c>
      <c r="I143" s="70">
        <f t="shared" si="15"/>
        <v>418</v>
      </c>
      <c r="J143" s="90">
        <f t="shared" si="16"/>
        <v>434.30199999999996</v>
      </c>
      <c r="K143" s="29">
        <v>479.27136628799991</v>
      </c>
      <c r="L143" s="314">
        <f>K143*1.049</f>
        <v>502.7556632361119</v>
      </c>
      <c r="M143" s="314">
        <f>L143*1.043</f>
        <v>524.37415675526472</v>
      </c>
      <c r="N143" s="314">
        <f t="shared" si="17"/>
        <v>542.20287808494379</v>
      </c>
      <c r="O143" s="314">
        <f t="shared" si="18"/>
        <v>560.0955730617469</v>
      </c>
      <c r="P143" s="314">
        <f t="shared" si="19"/>
        <v>578.01863139972284</v>
      </c>
      <c r="Q143" s="314"/>
    </row>
    <row r="144" spans="1:17" s="7" customFormat="1" ht="8.25" customHeight="1">
      <c r="A144" s="54"/>
      <c r="B144" s="55"/>
      <c r="C144" s="55"/>
      <c r="D144" s="56"/>
      <c r="E144" s="96">
        <f t="shared" si="14"/>
        <v>0</v>
      </c>
      <c r="F144" s="56">
        <f t="shared" si="14"/>
        <v>0</v>
      </c>
      <c r="G144" s="65">
        <f t="shared" si="14"/>
        <v>0</v>
      </c>
      <c r="H144" s="326"/>
      <c r="I144" s="70">
        <f t="shared" si="15"/>
        <v>0</v>
      </c>
      <c r="J144" s="90">
        <f t="shared" si="16"/>
        <v>0</v>
      </c>
      <c r="K144" s="29"/>
      <c r="L144" s="314"/>
      <c r="M144" s="314"/>
      <c r="N144" s="314">
        <f t="shared" si="17"/>
        <v>0</v>
      </c>
      <c r="O144" s="314">
        <f t="shared" si="18"/>
        <v>0</v>
      </c>
      <c r="P144" s="314">
        <f t="shared" si="19"/>
        <v>0</v>
      </c>
      <c r="Q144" s="314"/>
    </row>
    <row r="145" spans="1:17" s="7" customFormat="1">
      <c r="A145" s="54"/>
      <c r="B145" s="55"/>
      <c r="C145" s="55"/>
      <c r="D145" s="56"/>
      <c r="E145" s="96">
        <f t="shared" si="14"/>
        <v>0</v>
      </c>
      <c r="F145" s="56">
        <f t="shared" si="14"/>
        <v>0</v>
      </c>
      <c r="G145" s="65">
        <f t="shared" si="14"/>
        <v>0</v>
      </c>
      <c r="H145" s="55"/>
      <c r="I145" s="70">
        <f t="shared" si="15"/>
        <v>0</v>
      </c>
      <c r="J145" s="90">
        <f t="shared" si="16"/>
        <v>0</v>
      </c>
      <c r="K145" s="29"/>
      <c r="L145" s="314"/>
      <c r="M145" s="314"/>
      <c r="N145" s="314">
        <f t="shared" si="17"/>
        <v>0</v>
      </c>
      <c r="O145" s="314">
        <f t="shared" si="18"/>
        <v>0</v>
      </c>
      <c r="P145" s="314">
        <f t="shared" si="19"/>
        <v>0</v>
      </c>
      <c r="Q145" s="314"/>
    </row>
    <row r="146" spans="1:17" s="7" customFormat="1">
      <c r="A146" s="60"/>
      <c r="B146" s="55"/>
      <c r="C146" s="100"/>
      <c r="D146" s="56">
        <v>171</v>
      </c>
      <c r="E146" s="99">
        <f t="shared" si="14"/>
        <v>181.94399999999999</v>
      </c>
      <c r="F146" s="61">
        <f>E146*0.053+E146</f>
        <v>191.58703199999999</v>
      </c>
      <c r="G146" s="62">
        <v>400</v>
      </c>
      <c r="H146" s="326">
        <f>ROUND((F146-E146)/E146,6)</f>
        <v>5.2999999999999999E-2</v>
      </c>
      <c r="I146" s="70">
        <f t="shared" si="15"/>
        <v>418</v>
      </c>
      <c r="J146" s="90">
        <f t="shared" si="16"/>
        <v>434.30199999999996</v>
      </c>
      <c r="K146" s="29">
        <v>479.27136628799991</v>
      </c>
      <c r="L146" s="314">
        <f>K146*1.049</f>
        <v>502.7556632361119</v>
      </c>
      <c r="M146" s="314">
        <f>L146*1.043</f>
        <v>524.37415675526472</v>
      </c>
      <c r="N146" s="314">
        <f t="shared" si="17"/>
        <v>542.20287808494379</v>
      </c>
      <c r="O146" s="314">
        <f t="shared" si="18"/>
        <v>560.0955730617469</v>
      </c>
      <c r="P146" s="314">
        <f t="shared" si="19"/>
        <v>578.01863139972284</v>
      </c>
      <c r="Q146" s="314"/>
    </row>
    <row r="147" spans="1:17" s="7" customFormat="1">
      <c r="A147" s="60"/>
      <c r="B147" s="55"/>
      <c r="C147" s="100"/>
      <c r="D147" s="56">
        <v>213</v>
      </c>
      <c r="E147" s="99">
        <f t="shared" si="14"/>
        <v>226.63200000000001</v>
      </c>
      <c r="F147" s="61">
        <f>E147*0.053+E147</f>
        <v>238.643496</v>
      </c>
      <c r="G147" s="62">
        <v>800</v>
      </c>
      <c r="H147" s="326">
        <f>ROUND((F147-E147)/E147,6)</f>
        <v>5.2999999999999999E-2</v>
      </c>
      <c r="I147" s="70">
        <f t="shared" si="15"/>
        <v>836</v>
      </c>
      <c r="J147" s="90">
        <f t="shared" si="16"/>
        <v>868.60399999999993</v>
      </c>
      <c r="K147" s="29">
        <v>958.54273257599982</v>
      </c>
      <c r="L147" s="314">
        <f>K147*1.049</f>
        <v>1005.5113264722238</v>
      </c>
      <c r="M147" s="314">
        <f>L147*1.043</f>
        <v>1048.7483135105294</v>
      </c>
      <c r="N147" s="314">
        <f t="shared" si="17"/>
        <v>1084.4057561698876</v>
      </c>
      <c r="O147" s="314">
        <f t="shared" si="18"/>
        <v>1120.1911461234938</v>
      </c>
      <c r="P147" s="314">
        <f t="shared" si="19"/>
        <v>1156.0372627994457</v>
      </c>
      <c r="Q147" s="314"/>
    </row>
    <row r="148" spans="1:17" s="7" customFormat="1" ht="8.25" customHeight="1">
      <c r="A148" s="60"/>
      <c r="B148" s="55"/>
      <c r="C148" s="55"/>
      <c r="D148" s="56"/>
      <c r="E148" s="96">
        <f t="shared" si="14"/>
        <v>0</v>
      </c>
      <c r="F148" s="56">
        <f t="shared" si="14"/>
        <v>0</v>
      </c>
      <c r="G148" s="65">
        <f t="shared" si="14"/>
        <v>0</v>
      </c>
      <c r="H148" s="55"/>
      <c r="I148" s="70">
        <f t="shared" si="15"/>
        <v>0</v>
      </c>
      <c r="J148" s="101">
        <f t="shared" si="16"/>
        <v>0</v>
      </c>
      <c r="K148" s="29"/>
      <c r="L148" s="314"/>
      <c r="M148" s="314"/>
      <c r="N148" s="314">
        <f t="shared" si="17"/>
        <v>0</v>
      </c>
      <c r="O148" s="314">
        <f t="shared" si="18"/>
        <v>0</v>
      </c>
      <c r="P148" s="314">
        <f t="shared" si="19"/>
        <v>0</v>
      </c>
      <c r="Q148" s="314"/>
    </row>
    <row r="149" spans="1:17" s="7" customFormat="1">
      <c r="A149" s="54" t="s">
        <v>415</v>
      </c>
      <c r="B149" s="55"/>
      <c r="C149" s="100"/>
      <c r="D149" s="56">
        <v>171</v>
      </c>
      <c r="E149" s="99">
        <f t="shared" si="14"/>
        <v>181.94399999999999</v>
      </c>
      <c r="F149" s="61">
        <f>E149*0.053+E149</f>
        <v>191.58703199999999</v>
      </c>
      <c r="G149" s="62">
        <v>1000</v>
      </c>
      <c r="H149" s="326">
        <f>ROUND((F149-E149)/E149,6)</f>
        <v>5.2999999999999999E-2</v>
      </c>
      <c r="I149" s="70">
        <f t="shared" si="15"/>
        <v>1045</v>
      </c>
      <c r="J149" s="101">
        <f t="shared" si="16"/>
        <v>1085.7549999999999</v>
      </c>
      <c r="K149" s="29">
        <v>1198.17841572</v>
      </c>
      <c r="L149" s="314">
        <f>K149*1.049</f>
        <v>1256.8891580902798</v>
      </c>
      <c r="M149" s="314">
        <f>L149*1.043</f>
        <v>1310.9353918881618</v>
      </c>
      <c r="N149" s="314">
        <f t="shared" si="17"/>
        <v>1355.5071952123594</v>
      </c>
      <c r="O149" s="314">
        <f t="shared" si="18"/>
        <v>1400.2389326543671</v>
      </c>
      <c r="P149" s="314">
        <f t="shared" si="19"/>
        <v>1445.0465784993069</v>
      </c>
      <c r="Q149" s="314"/>
    </row>
    <row r="150" spans="1:17" s="7" customFormat="1" ht="9.75" customHeight="1">
      <c r="A150" s="60"/>
      <c r="B150" s="55"/>
      <c r="C150" s="100"/>
      <c r="D150" s="56"/>
      <c r="E150" s="96"/>
      <c r="F150" s="56"/>
      <c r="G150" s="65"/>
      <c r="H150" s="55"/>
      <c r="I150" s="51"/>
      <c r="J150" s="93"/>
      <c r="K150" s="29"/>
      <c r="L150" s="314"/>
      <c r="M150" s="314"/>
      <c r="N150" s="314">
        <f t="shared" si="17"/>
        <v>0</v>
      </c>
      <c r="O150" s="314">
        <f t="shared" si="18"/>
        <v>0</v>
      </c>
      <c r="P150" s="314">
        <f t="shared" si="19"/>
        <v>0</v>
      </c>
      <c r="Q150" s="314"/>
    </row>
    <row r="151" spans="1:17" s="7" customFormat="1">
      <c r="A151" s="102"/>
      <c r="B151" s="82" t="s">
        <v>416</v>
      </c>
      <c r="C151" s="100"/>
      <c r="D151" s="56"/>
      <c r="E151" s="56"/>
      <c r="F151" s="56"/>
      <c r="G151" s="65"/>
      <c r="H151" s="55"/>
      <c r="I151" s="51"/>
      <c r="J151" s="93"/>
      <c r="K151" s="29"/>
      <c r="L151" s="314"/>
      <c r="M151" s="314"/>
      <c r="N151" s="314"/>
      <c r="O151" s="314"/>
      <c r="P151" s="314"/>
      <c r="Q151" s="314"/>
    </row>
    <row r="152" spans="1:17" s="7" customFormat="1" ht="9" customHeight="1">
      <c r="A152" s="60"/>
      <c r="B152" s="55"/>
      <c r="C152" s="100"/>
      <c r="D152" s="56"/>
      <c r="E152" s="56"/>
      <c r="F152" s="56"/>
      <c r="G152" s="65"/>
      <c r="H152" s="55"/>
      <c r="I152" s="51"/>
      <c r="J152" s="93"/>
      <c r="K152" s="29"/>
      <c r="L152" s="314"/>
      <c r="M152" s="314"/>
      <c r="N152" s="314"/>
      <c r="O152" s="314"/>
      <c r="P152" s="314"/>
      <c r="Q152" s="314"/>
    </row>
    <row r="153" spans="1:17" s="7" customFormat="1">
      <c r="A153" s="60"/>
      <c r="B153" s="55" t="s">
        <v>417</v>
      </c>
      <c r="C153" s="100"/>
      <c r="D153" s="56"/>
      <c r="E153" s="56"/>
      <c r="F153" s="56"/>
      <c r="G153" s="65"/>
      <c r="H153" s="55"/>
      <c r="I153" s="51"/>
      <c r="J153" s="93"/>
      <c r="K153" s="29"/>
      <c r="L153" s="314"/>
      <c r="M153" s="314"/>
      <c r="N153" s="314"/>
      <c r="O153" s="314"/>
      <c r="P153" s="314"/>
      <c r="Q153" s="314"/>
    </row>
    <row r="154" spans="1:17" s="7" customFormat="1" ht="9.75" customHeight="1">
      <c r="A154" s="60"/>
      <c r="B154" s="55"/>
      <c r="C154" s="100"/>
      <c r="D154" s="56"/>
      <c r="E154" s="56"/>
      <c r="F154" s="56"/>
      <c r="G154" s="65"/>
      <c r="H154" s="55"/>
      <c r="I154" s="51"/>
      <c r="J154" s="93"/>
      <c r="K154" s="29"/>
      <c r="L154" s="314"/>
      <c r="M154" s="314"/>
      <c r="N154" s="314"/>
      <c r="O154" s="314"/>
      <c r="P154" s="314"/>
      <c r="Q154" s="314"/>
    </row>
    <row r="155" spans="1:17" s="7" customFormat="1">
      <c r="A155" s="60"/>
      <c r="B155" s="103" t="s">
        <v>418</v>
      </c>
      <c r="C155" s="100"/>
      <c r="D155" s="56"/>
      <c r="E155" s="56"/>
      <c r="F155" s="56"/>
      <c r="G155" s="65"/>
      <c r="H155" s="55"/>
      <c r="I155" s="51"/>
      <c r="J155" s="93"/>
      <c r="K155" s="29"/>
      <c r="L155" s="314"/>
      <c r="M155" s="314"/>
      <c r="N155" s="314"/>
      <c r="O155" s="314"/>
      <c r="P155" s="314"/>
      <c r="Q155" s="314"/>
    </row>
    <row r="156" spans="1:17" s="7" customFormat="1">
      <c r="A156" s="60"/>
      <c r="B156" s="103" t="s">
        <v>419</v>
      </c>
      <c r="C156" s="100"/>
      <c r="D156" s="56"/>
      <c r="E156" s="56"/>
      <c r="F156" s="56"/>
      <c r="G156" s="65"/>
      <c r="H156" s="55"/>
      <c r="I156" s="51"/>
      <c r="J156" s="93"/>
      <c r="K156" s="29"/>
      <c r="L156" s="314"/>
      <c r="M156" s="314"/>
      <c r="N156" s="314"/>
      <c r="O156" s="314"/>
      <c r="P156" s="314"/>
      <c r="Q156" s="314"/>
    </row>
    <row r="157" spans="1:17" s="7" customFormat="1" ht="8.25" customHeight="1">
      <c r="A157" s="60"/>
      <c r="B157" s="55"/>
      <c r="C157" s="100"/>
      <c r="D157" s="56"/>
      <c r="E157" s="56"/>
      <c r="F157" s="56"/>
      <c r="G157" s="65"/>
      <c r="H157" s="55"/>
      <c r="I157" s="51"/>
      <c r="J157" s="93"/>
      <c r="K157" s="29"/>
      <c r="L157" s="314"/>
      <c r="M157" s="314"/>
      <c r="N157" s="314"/>
      <c r="O157" s="314"/>
      <c r="P157" s="314"/>
      <c r="Q157" s="314"/>
    </row>
    <row r="158" spans="1:17" s="7" customFormat="1">
      <c r="A158" s="54" t="s">
        <v>420</v>
      </c>
      <c r="B158" s="55"/>
      <c r="C158" s="55"/>
      <c r="D158" s="56"/>
      <c r="E158" s="56"/>
      <c r="F158" s="56"/>
      <c r="G158" s="65"/>
      <c r="H158" s="55"/>
      <c r="I158" s="51"/>
      <c r="J158" s="93"/>
      <c r="K158" s="29"/>
      <c r="L158" s="314"/>
      <c r="M158" s="314"/>
      <c r="N158" s="314"/>
      <c r="O158" s="314"/>
      <c r="P158" s="314"/>
      <c r="Q158" s="314"/>
    </row>
    <row r="159" spans="1:17" s="7" customFormat="1" ht="9.75" customHeight="1" thickBot="1">
      <c r="A159" s="71"/>
      <c r="B159" s="72"/>
      <c r="C159" s="72"/>
      <c r="D159" s="73"/>
      <c r="E159" s="73"/>
      <c r="F159" s="35"/>
      <c r="G159" s="74"/>
      <c r="H159" s="5"/>
      <c r="I159" s="51"/>
      <c r="J159" s="93"/>
      <c r="K159" s="29"/>
      <c r="L159" s="314"/>
      <c r="M159" s="314"/>
      <c r="N159" s="314"/>
      <c r="O159" s="314"/>
      <c r="P159" s="314"/>
      <c r="Q159" s="314"/>
    </row>
    <row r="160" spans="1:17" s="7" customFormat="1" ht="14.25" thickBot="1">
      <c r="A160" s="41" t="s">
        <v>421</v>
      </c>
      <c r="B160" s="42"/>
      <c r="C160" s="42"/>
      <c r="D160" s="316" t="s">
        <v>190</v>
      </c>
      <c r="E160" s="43" t="s">
        <v>191</v>
      </c>
      <c r="F160" s="45" t="s">
        <v>192</v>
      </c>
      <c r="G160" s="45" t="s">
        <v>193</v>
      </c>
      <c r="H160" s="336"/>
      <c r="I160" s="78" t="s">
        <v>387</v>
      </c>
      <c r="J160" s="87" t="s">
        <v>194</v>
      </c>
      <c r="K160" s="48" t="s">
        <v>196</v>
      </c>
      <c r="L160" s="332" t="s">
        <v>806</v>
      </c>
      <c r="M160" s="317" t="s">
        <v>198</v>
      </c>
      <c r="N160" s="317" t="s">
        <v>778</v>
      </c>
      <c r="O160" s="317" t="s">
        <v>790</v>
      </c>
      <c r="P160" s="317" t="s">
        <v>1216</v>
      </c>
      <c r="Q160" s="388"/>
    </row>
    <row r="161" spans="1:17" s="7" customFormat="1" ht="9.75" customHeight="1">
      <c r="A161" s="67"/>
      <c r="B161" s="5"/>
      <c r="C161" s="5"/>
      <c r="D161" s="35"/>
      <c r="E161" s="35"/>
      <c r="F161" s="35"/>
      <c r="G161" s="50"/>
      <c r="H161" s="5"/>
      <c r="I161" s="51"/>
      <c r="J161" s="93"/>
      <c r="K161" s="29"/>
      <c r="L161" s="314"/>
      <c r="M161" s="314"/>
      <c r="N161" s="314"/>
      <c r="O161" s="314"/>
      <c r="P161" s="314"/>
      <c r="Q161" s="314"/>
    </row>
    <row r="162" spans="1:17" s="7" customFormat="1">
      <c r="A162" s="54">
        <v>5.0999999999999996</v>
      </c>
      <c r="B162" s="82" t="s">
        <v>422</v>
      </c>
      <c r="C162" s="55"/>
      <c r="D162" s="56"/>
      <c r="E162" s="56"/>
      <c r="F162" s="56"/>
      <c r="G162" s="65"/>
      <c r="H162" s="55"/>
      <c r="I162" s="51"/>
      <c r="J162" s="93"/>
      <c r="K162" s="29"/>
      <c r="L162" s="314"/>
      <c r="M162" s="314"/>
      <c r="N162" s="314"/>
      <c r="O162" s="314"/>
      <c r="P162" s="314"/>
      <c r="Q162" s="314"/>
    </row>
    <row r="163" spans="1:17" s="7" customFormat="1">
      <c r="A163" s="60"/>
      <c r="B163" s="55" t="s">
        <v>423</v>
      </c>
      <c r="C163" s="100"/>
      <c r="D163" s="56">
        <v>3</v>
      </c>
      <c r="E163" s="99">
        <f>D163*0.064+D163</f>
        <v>3.1920000000000002</v>
      </c>
      <c r="F163" s="61">
        <f>E163*0.053+E163</f>
        <v>3.3611760000000004</v>
      </c>
      <c r="G163" s="62">
        <v>5</v>
      </c>
      <c r="H163" s="326">
        <f>ROUND((F163-E163)/E163,6)</f>
        <v>5.2999999999999999E-2</v>
      </c>
      <c r="I163" s="104">
        <v>5</v>
      </c>
      <c r="J163" s="99">
        <v>5</v>
      </c>
      <c r="K163" s="29">
        <v>20</v>
      </c>
      <c r="L163" s="314">
        <f>K163*1.049</f>
        <v>20.979999999999997</v>
      </c>
      <c r="M163" s="314">
        <f>L163*1.043</f>
        <v>21.882139999999996</v>
      </c>
      <c r="N163" s="314">
        <f>M163*1.034</f>
        <v>22.626132759999997</v>
      </c>
      <c r="O163" s="314">
        <f>N163*1.033</f>
        <v>23.372795141079994</v>
      </c>
      <c r="P163" s="314">
        <f>O163*1.032</f>
        <v>24.120724585594555</v>
      </c>
      <c r="Q163" s="314"/>
    </row>
    <row r="164" spans="1:17" s="7" customFormat="1">
      <c r="A164" s="60"/>
      <c r="B164" s="55" t="s">
        <v>424</v>
      </c>
      <c r="C164" s="100"/>
      <c r="D164" s="56">
        <v>39</v>
      </c>
      <c r="E164" s="99">
        <f>D164*0.064+D164</f>
        <v>41.496000000000002</v>
      </c>
      <c r="F164" s="61">
        <f>E164*0.053+E164</f>
        <v>43.695288000000005</v>
      </c>
      <c r="G164" s="62">
        <v>50</v>
      </c>
      <c r="H164" s="326">
        <f>ROUND((F164-E164)/E164,6)</f>
        <v>5.2999999999999999E-2</v>
      </c>
      <c r="I164" s="104">
        <v>50</v>
      </c>
      <c r="J164" s="99">
        <v>50</v>
      </c>
      <c r="K164" s="29">
        <v>15</v>
      </c>
      <c r="L164" s="314">
        <f>K164*1.049</f>
        <v>15.734999999999999</v>
      </c>
      <c r="M164" s="314">
        <f>L164*1.043</f>
        <v>16.411604999999998</v>
      </c>
      <c r="N164" s="314">
        <f t="shared" ref="N164:N165" si="20">M164*1.034</f>
        <v>16.96959957</v>
      </c>
      <c r="O164" s="314">
        <f t="shared" ref="O164:O165" si="21">N164*1.033</f>
        <v>17.52959635581</v>
      </c>
      <c r="P164" s="314">
        <f t="shared" ref="P164:P165" si="22">O164*1.032</f>
        <v>18.090543439195919</v>
      </c>
      <c r="Q164" s="314"/>
    </row>
    <row r="165" spans="1:17" s="7" customFormat="1">
      <c r="A165" s="67"/>
      <c r="B165" s="5" t="s">
        <v>425</v>
      </c>
      <c r="C165" s="5"/>
      <c r="D165" s="35"/>
      <c r="E165" s="35"/>
      <c r="F165" s="35"/>
      <c r="G165" s="52"/>
      <c r="H165" s="5"/>
      <c r="I165" s="104"/>
      <c r="J165" s="99"/>
      <c r="K165" s="29">
        <v>10</v>
      </c>
      <c r="L165" s="314">
        <f>K165*1.049</f>
        <v>10.489999999999998</v>
      </c>
      <c r="M165" s="314">
        <f>L165*1.043</f>
        <v>10.941069999999998</v>
      </c>
      <c r="N165" s="314">
        <f t="shared" si="20"/>
        <v>11.313066379999999</v>
      </c>
      <c r="O165" s="314">
        <f t="shared" si="21"/>
        <v>11.686397570539997</v>
      </c>
      <c r="P165" s="314">
        <f t="shared" si="22"/>
        <v>12.060362292797278</v>
      </c>
      <c r="Q165" s="314"/>
    </row>
    <row r="166" spans="1:17" s="7" customFormat="1" ht="15.75" customHeight="1" thickBot="1">
      <c r="A166" s="71"/>
      <c r="B166" s="72"/>
      <c r="C166" s="72"/>
      <c r="D166" s="73"/>
      <c r="E166" s="73"/>
      <c r="F166" s="73"/>
      <c r="G166" s="74"/>
      <c r="H166" s="5"/>
      <c r="I166" s="105"/>
      <c r="J166" s="106"/>
      <c r="K166" s="29"/>
      <c r="L166" s="314"/>
      <c r="M166" s="314"/>
      <c r="N166" s="314"/>
      <c r="O166" s="314"/>
      <c r="P166" s="314"/>
      <c r="Q166" s="314"/>
    </row>
    <row r="167" spans="1:17" s="7" customFormat="1" ht="13.5" thickBot="1">
      <c r="A167" s="60"/>
      <c r="B167" s="55"/>
      <c r="C167" s="55"/>
      <c r="D167" s="56"/>
      <c r="E167" s="56"/>
      <c r="F167" s="96"/>
      <c r="G167" s="96"/>
      <c r="H167" s="326"/>
      <c r="I167" s="63"/>
      <c r="J167" s="90"/>
      <c r="K167" s="29"/>
      <c r="L167" s="314"/>
      <c r="M167" s="314"/>
      <c r="N167" s="314"/>
      <c r="O167" s="314"/>
      <c r="P167" s="314"/>
      <c r="Q167" s="314"/>
    </row>
    <row r="168" spans="1:17" s="7" customFormat="1" ht="14.25" thickBot="1">
      <c r="A168" s="41" t="s">
        <v>426</v>
      </c>
      <c r="B168" s="42"/>
      <c r="C168" s="42"/>
      <c r="D168" s="316" t="s">
        <v>190</v>
      </c>
      <c r="E168" s="43" t="s">
        <v>191</v>
      </c>
      <c r="F168" s="45" t="s">
        <v>192</v>
      </c>
      <c r="G168" s="45" t="s">
        <v>193</v>
      </c>
      <c r="H168" s="42"/>
      <c r="I168" s="107" t="s">
        <v>387</v>
      </c>
      <c r="J168" s="108" t="s">
        <v>194</v>
      </c>
      <c r="K168" s="48" t="s">
        <v>196</v>
      </c>
      <c r="L168" s="332" t="s">
        <v>806</v>
      </c>
      <c r="M168" s="317" t="s">
        <v>198</v>
      </c>
      <c r="N168" s="317" t="s">
        <v>778</v>
      </c>
      <c r="O168" s="317" t="s">
        <v>790</v>
      </c>
      <c r="P168" s="317" t="s">
        <v>1216</v>
      </c>
      <c r="Q168" s="388"/>
    </row>
    <row r="169" spans="1:17" s="7" customFormat="1" ht="7.5" customHeight="1">
      <c r="A169" s="67"/>
      <c r="B169" s="5"/>
      <c r="C169" s="5"/>
      <c r="D169" s="35"/>
      <c r="E169" s="35"/>
      <c r="F169" s="35"/>
      <c r="G169" s="50"/>
      <c r="H169" s="5"/>
      <c r="I169" s="99"/>
      <c r="J169" s="99"/>
      <c r="K169" s="29"/>
      <c r="L169" s="314"/>
      <c r="M169" s="314"/>
      <c r="N169" s="314"/>
      <c r="O169" s="314"/>
      <c r="P169" s="314"/>
      <c r="Q169" s="314"/>
    </row>
    <row r="170" spans="1:17" s="7" customFormat="1">
      <c r="A170" s="34" t="s">
        <v>427</v>
      </c>
      <c r="B170" s="5"/>
      <c r="C170" s="5"/>
      <c r="D170" s="35"/>
      <c r="E170" s="35"/>
      <c r="F170" s="35"/>
      <c r="G170" s="52"/>
      <c r="H170" s="5"/>
      <c r="I170" s="99"/>
      <c r="J170" s="99"/>
      <c r="K170" s="29"/>
      <c r="L170" s="314"/>
      <c r="M170" s="314"/>
      <c r="N170" s="314"/>
      <c r="O170" s="314"/>
      <c r="P170" s="314"/>
      <c r="Q170" s="314"/>
    </row>
    <row r="171" spans="1:17" s="7" customFormat="1">
      <c r="A171" s="60"/>
      <c r="B171" s="55" t="s">
        <v>280</v>
      </c>
      <c r="C171" s="55"/>
      <c r="D171" s="56">
        <v>43</v>
      </c>
      <c r="E171" s="56">
        <v>45.752000000000002</v>
      </c>
      <c r="F171" s="61">
        <f>E171*0.053+E171</f>
        <v>48.176856000000001</v>
      </c>
      <c r="G171" s="62">
        <v>0</v>
      </c>
      <c r="H171" s="326">
        <f>ROUND((F171-E171)/E171,6)</f>
        <v>5.2999999999999999E-2</v>
      </c>
      <c r="I171" s="99">
        <v>0</v>
      </c>
      <c r="J171" s="99">
        <v>0</v>
      </c>
      <c r="K171" s="29"/>
      <c r="L171" s="314"/>
      <c r="M171" s="314"/>
      <c r="N171" s="314"/>
      <c r="O171" s="314"/>
      <c r="P171" s="314"/>
      <c r="Q171" s="314"/>
    </row>
    <row r="172" spans="1:17" s="7" customFormat="1">
      <c r="A172" s="60"/>
      <c r="B172" s="55" t="s">
        <v>281</v>
      </c>
      <c r="C172" s="55"/>
      <c r="D172" s="56">
        <v>43</v>
      </c>
      <c r="E172" s="56">
        <v>45.752000000000002</v>
      </c>
      <c r="F172" s="61">
        <f>E172*0.053+E172</f>
        <v>48.176856000000001</v>
      </c>
      <c r="G172" s="62">
        <v>0</v>
      </c>
      <c r="H172" s="326">
        <f>ROUND((F172-E172)/E172,6)</f>
        <v>5.2999999999999999E-2</v>
      </c>
      <c r="I172" s="99">
        <v>0</v>
      </c>
      <c r="J172" s="99">
        <v>0</v>
      </c>
      <c r="K172" s="29"/>
      <c r="L172" s="314"/>
      <c r="M172" s="314"/>
      <c r="N172" s="314"/>
      <c r="O172" s="314"/>
      <c r="P172" s="314"/>
      <c r="Q172" s="314"/>
    </row>
    <row r="173" spans="1:17" s="7" customFormat="1">
      <c r="A173" s="60"/>
      <c r="B173" s="55" t="s">
        <v>282</v>
      </c>
      <c r="C173" s="55"/>
      <c r="D173" s="56">
        <v>43</v>
      </c>
      <c r="E173" s="56">
        <v>45.752000000000002</v>
      </c>
      <c r="F173" s="61">
        <f>E173*0.053+E173</f>
        <v>48.176856000000001</v>
      </c>
      <c r="G173" s="62">
        <v>0</v>
      </c>
      <c r="H173" s="326">
        <f>ROUND((F173-E173)/E173,6)</f>
        <v>5.2999999999999999E-2</v>
      </c>
      <c r="I173" s="99">
        <v>0</v>
      </c>
      <c r="J173" s="99">
        <v>0</v>
      </c>
      <c r="K173" s="29"/>
      <c r="L173" s="314"/>
      <c r="M173" s="314"/>
      <c r="N173" s="314"/>
      <c r="O173" s="314"/>
      <c r="P173" s="314"/>
      <c r="Q173" s="314"/>
    </row>
    <row r="174" spans="1:17" s="7" customFormat="1">
      <c r="A174" s="60"/>
      <c r="B174" s="55" t="s">
        <v>428</v>
      </c>
      <c r="C174" s="55"/>
      <c r="D174" s="56">
        <v>43</v>
      </c>
      <c r="E174" s="56">
        <v>45.752000000000002</v>
      </c>
      <c r="F174" s="61">
        <f>E174*0.053+E174</f>
        <v>48.176856000000001</v>
      </c>
      <c r="G174" s="62">
        <v>0</v>
      </c>
      <c r="H174" s="326">
        <f>ROUND((F174-E174)/E174,6)</f>
        <v>5.2999999999999999E-2</v>
      </c>
      <c r="I174" s="99">
        <v>0</v>
      </c>
      <c r="J174" s="99">
        <v>0</v>
      </c>
      <c r="K174" s="29"/>
      <c r="L174" s="314"/>
      <c r="M174" s="314"/>
      <c r="N174" s="314"/>
      <c r="O174" s="314"/>
      <c r="P174" s="314"/>
      <c r="Q174" s="314"/>
    </row>
    <row r="175" spans="1:17" s="7" customFormat="1">
      <c r="A175" s="60"/>
      <c r="B175" s="55"/>
      <c r="C175" s="55"/>
      <c r="D175" s="56"/>
      <c r="E175" s="56">
        <v>0</v>
      </c>
      <c r="F175" s="56">
        <f t="shared" ref="F175:G180" si="23">E175*0.064+E175</f>
        <v>0</v>
      </c>
      <c r="G175" s="65">
        <f t="shared" si="23"/>
        <v>0</v>
      </c>
      <c r="H175" s="326"/>
      <c r="I175" s="99">
        <v>0</v>
      </c>
      <c r="J175" s="99">
        <v>0</v>
      </c>
      <c r="K175" s="29"/>
      <c r="L175" s="314"/>
      <c r="M175" s="314"/>
      <c r="N175" s="314"/>
      <c r="O175" s="314"/>
      <c r="P175" s="314"/>
      <c r="Q175" s="314"/>
    </row>
    <row r="176" spans="1:17" s="7" customFormat="1">
      <c r="A176" s="54" t="s">
        <v>429</v>
      </c>
      <c r="B176" s="55"/>
      <c r="C176" s="55"/>
      <c r="D176" s="56"/>
      <c r="E176" s="56">
        <v>0</v>
      </c>
      <c r="F176" s="56">
        <f t="shared" si="23"/>
        <v>0</v>
      </c>
      <c r="G176" s="65">
        <f t="shared" si="23"/>
        <v>0</v>
      </c>
      <c r="H176" s="326"/>
      <c r="I176" s="99">
        <v>0</v>
      </c>
      <c r="J176" s="99">
        <v>0</v>
      </c>
      <c r="K176" s="29"/>
      <c r="L176" s="314"/>
      <c r="M176" s="314"/>
      <c r="N176" s="314"/>
      <c r="O176" s="314"/>
      <c r="P176" s="314"/>
      <c r="Q176" s="314"/>
    </row>
    <row r="177" spans="1:17" s="7" customFormat="1">
      <c r="A177" s="60"/>
      <c r="B177" s="55" t="s">
        <v>430</v>
      </c>
      <c r="C177" s="55"/>
      <c r="D177" s="56">
        <v>6</v>
      </c>
      <c r="E177" s="56">
        <v>6.3840000000000003</v>
      </c>
      <c r="F177" s="61">
        <f>E177*0.053+E177</f>
        <v>6.7223520000000008</v>
      </c>
      <c r="G177" s="62">
        <v>0</v>
      </c>
      <c r="H177" s="326">
        <f>ROUND((F177-E177)/E177,6)</f>
        <v>5.2999999999999999E-2</v>
      </c>
      <c r="I177" s="99">
        <v>0</v>
      </c>
      <c r="J177" s="99">
        <v>0</v>
      </c>
      <c r="K177" s="29"/>
      <c r="L177" s="314"/>
      <c r="M177" s="314"/>
      <c r="N177" s="314"/>
      <c r="O177" s="314"/>
      <c r="P177" s="314"/>
      <c r="Q177" s="314"/>
    </row>
    <row r="178" spans="1:17" s="7" customFormat="1">
      <c r="A178" s="60"/>
      <c r="B178" s="55" t="s">
        <v>285</v>
      </c>
      <c r="C178" s="55"/>
      <c r="D178" s="56">
        <v>18</v>
      </c>
      <c r="E178" s="56">
        <v>19.152000000000001</v>
      </c>
      <c r="F178" s="61">
        <f>E178*0.053+E178</f>
        <v>20.167056000000002</v>
      </c>
      <c r="G178" s="62">
        <v>0</v>
      </c>
      <c r="H178" s="326">
        <f>ROUND((F178-E178)/E178,6)</f>
        <v>5.2999999999999999E-2</v>
      </c>
      <c r="I178" s="99">
        <v>0</v>
      </c>
      <c r="J178" s="99">
        <v>0</v>
      </c>
      <c r="K178" s="29"/>
      <c r="L178" s="314"/>
      <c r="M178" s="314"/>
      <c r="N178" s="314"/>
      <c r="O178" s="314"/>
      <c r="P178" s="314"/>
      <c r="Q178" s="314"/>
    </row>
    <row r="179" spans="1:17" s="7" customFormat="1" ht="9.75" customHeight="1">
      <c r="A179" s="60"/>
      <c r="B179" s="55"/>
      <c r="C179" s="55"/>
      <c r="D179" s="56"/>
      <c r="E179" s="56">
        <v>0</v>
      </c>
      <c r="F179" s="56">
        <f>E179*0.053+E179</f>
        <v>0</v>
      </c>
      <c r="G179" s="65">
        <f>F179*0.053+F179</f>
        <v>0</v>
      </c>
      <c r="H179" s="326"/>
      <c r="I179" s="99">
        <v>0</v>
      </c>
      <c r="J179" s="99">
        <v>0</v>
      </c>
      <c r="K179" s="29"/>
      <c r="L179" s="314"/>
      <c r="M179" s="314"/>
      <c r="N179" s="314"/>
      <c r="O179" s="314"/>
      <c r="P179" s="314"/>
      <c r="Q179" s="314"/>
    </row>
    <row r="180" spans="1:17" s="7" customFormat="1">
      <c r="A180" s="54" t="s">
        <v>431</v>
      </c>
      <c r="B180" s="55"/>
      <c r="C180" s="55"/>
      <c r="D180" s="56"/>
      <c r="E180" s="56">
        <v>0</v>
      </c>
      <c r="F180" s="56">
        <f t="shared" si="23"/>
        <v>0</v>
      </c>
      <c r="G180" s="65">
        <f t="shared" si="23"/>
        <v>0</v>
      </c>
      <c r="H180" s="326"/>
      <c r="I180" s="99">
        <v>0</v>
      </c>
      <c r="J180" s="99">
        <v>0</v>
      </c>
      <c r="K180" s="29"/>
      <c r="L180" s="314"/>
      <c r="M180" s="314"/>
      <c r="N180" s="314"/>
      <c r="O180" s="314"/>
      <c r="P180" s="314"/>
      <c r="Q180" s="314"/>
    </row>
    <row r="181" spans="1:17" s="7" customFormat="1">
      <c r="A181" s="60"/>
      <c r="B181" s="55" t="s">
        <v>286</v>
      </c>
      <c r="C181" s="55"/>
      <c r="D181" s="56">
        <v>18</v>
      </c>
      <c r="E181" s="56">
        <v>19.152000000000001</v>
      </c>
      <c r="F181" s="61">
        <f t="shared" ref="F181:G186" si="24">E181*0.053+E181</f>
        <v>20.167056000000002</v>
      </c>
      <c r="G181" s="62">
        <v>0</v>
      </c>
      <c r="H181" s="326">
        <f>ROUND((F181-E181)/E181,6)</f>
        <v>5.2999999999999999E-2</v>
      </c>
      <c r="I181" s="99">
        <v>0</v>
      </c>
      <c r="J181" s="99">
        <v>0</v>
      </c>
      <c r="K181" s="29"/>
      <c r="L181" s="314"/>
      <c r="M181" s="314"/>
      <c r="N181" s="314"/>
      <c r="O181" s="314"/>
      <c r="P181" s="314"/>
      <c r="Q181" s="314"/>
    </row>
    <row r="182" spans="1:17" s="7" customFormat="1">
      <c r="A182" s="60"/>
      <c r="B182" s="55" t="s">
        <v>287</v>
      </c>
      <c r="C182" s="55"/>
      <c r="D182" s="56">
        <v>18</v>
      </c>
      <c r="E182" s="56">
        <v>19.152000000000001</v>
      </c>
      <c r="F182" s="61">
        <f t="shared" si="24"/>
        <v>20.167056000000002</v>
      </c>
      <c r="G182" s="62">
        <v>0</v>
      </c>
      <c r="H182" s="326">
        <f>ROUND((F182-E182)/E182,6)</f>
        <v>5.2999999999999999E-2</v>
      </c>
      <c r="I182" s="99">
        <v>0</v>
      </c>
      <c r="J182" s="99">
        <v>0</v>
      </c>
      <c r="K182" s="29"/>
      <c r="L182" s="314"/>
      <c r="M182" s="314"/>
      <c r="N182" s="314"/>
      <c r="O182" s="314"/>
      <c r="P182" s="314"/>
      <c r="Q182" s="314"/>
    </row>
    <row r="183" spans="1:17" s="7" customFormat="1" ht="10.5" customHeight="1">
      <c r="A183" s="60"/>
      <c r="B183" s="55"/>
      <c r="C183" s="55"/>
      <c r="D183" s="56"/>
      <c r="E183" s="56">
        <v>0</v>
      </c>
      <c r="F183" s="56">
        <f t="shared" si="24"/>
        <v>0</v>
      </c>
      <c r="G183" s="65">
        <f t="shared" si="24"/>
        <v>0</v>
      </c>
      <c r="H183" s="326"/>
      <c r="I183" s="99">
        <v>0</v>
      </c>
      <c r="J183" s="99">
        <v>0</v>
      </c>
      <c r="K183" s="29"/>
      <c r="L183" s="314"/>
      <c r="M183" s="314"/>
      <c r="N183" s="314"/>
      <c r="O183" s="314"/>
      <c r="P183" s="314"/>
      <c r="Q183" s="314"/>
    </row>
    <row r="184" spans="1:17" s="7" customFormat="1">
      <c r="A184" s="54" t="s">
        <v>432</v>
      </c>
      <c r="B184" s="55"/>
      <c r="C184" s="55"/>
      <c r="D184" s="56"/>
      <c r="E184" s="56">
        <v>0</v>
      </c>
      <c r="F184" s="56">
        <f t="shared" si="24"/>
        <v>0</v>
      </c>
      <c r="G184" s="65">
        <f t="shared" si="24"/>
        <v>0</v>
      </c>
      <c r="H184" s="326"/>
      <c r="I184" s="99">
        <v>0</v>
      </c>
      <c r="J184" s="104">
        <v>0</v>
      </c>
      <c r="K184" s="29"/>
      <c r="L184" s="314"/>
      <c r="M184" s="314"/>
      <c r="N184" s="314"/>
      <c r="O184" s="314"/>
      <c r="P184" s="314"/>
      <c r="Q184" s="314"/>
    </row>
    <row r="185" spans="1:17" s="7" customFormat="1">
      <c r="A185" s="60"/>
      <c r="B185" s="55" t="s">
        <v>433</v>
      </c>
      <c r="C185" s="55"/>
      <c r="D185" s="56">
        <v>1025</v>
      </c>
      <c r="E185" s="56">
        <v>1090.5999999999999</v>
      </c>
      <c r="F185" s="61">
        <f t="shared" si="24"/>
        <v>1148.4017999999999</v>
      </c>
      <c r="G185" s="62">
        <v>6000</v>
      </c>
      <c r="H185" s="326">
        <f>ROUND((F185-E185)/E185,6)</f>
        <v>5.2999999999999999E-2</v>
      </c>
      <c r="I185" s="70">
        <f>G185*1.045</f>
        <v>6270</v>
      </c>
      <c r="J185" s="90">
        <f>I185*1.039</f>
        <v>6514.53</v>
      </c>
      <c r="K185" s="29">
        <v>7189.0704943199989</v>
      </c>
      <c r="L185" s="314">
        <f>K185*1.049</f>
        <v>7541.3349485416784</v>
      </c>
      <c r="M185" s="314">
        <f>L185*1.043</f>
        <v>7865.6123513289704</v>
      </c>
      <c r="N185" s="314">
        <f>M185*1.034</f>
        <v>8133.0431712741556</v>
      </c>
      <c r="O185" s="314">
        <f>N185*1.033</f>
        <v>8401.4335959262025</v>
      </c>
      <c r="P185" s="314">
        <f>O185*1.032</f>
        <v>8670.2794709958416</v>
      </c>
      <c r="Q185" s="314"/>
    </row>
    <row r="186" spans="1:17" s="7" customFormat="1">
      <c r="A186" s="60"/>
      <c r="B186" s="55" t="s">
        <v>293</v>
      </c>
      <c r="C186" s="55"/>
      <c r="D186" s="56">
        <v>305</v>
      </c>
      <c r="E186" s="56">
        <v>324.52</v>
      </c>
      <c r="F186" s="61">
        <f t="shared" si="24"/>
        <v>341.71956</v>
      </c>
      <c r="G186" s="62">
        <v>50</v>
      </c>
      <c r="H186" s="326">
        <f>ROUND((F186-E186)/E186,6)</f>
        <v>5.2999999999999999E-2</v>
      </c>
      <c r="I186" s="70">
        <f>G186*1.045</f>
        <v>52.25</v>
      </c>
      <c r="J186" s="90">
        <f>I186*1.039</f>
        <v>54.287749999999996</v>
      </c>
      <c r="K186" s="29">
        <v>59.908920785999989</v>
      </c>
      <c r="L186" s="314">
        <f>K186*1.049</f>
        <v>62.844457904513988</v>
      </c>
      <c r="M186" s="314">
        <f>L186*1.043</f>
        <v>65.54676959440809</v>
      </c>
      <c r="N186" s="314">
        <f t="shared" ref="N186:N207" si="25">M186*1.034</f>
        <v>67.775359760617974</v>
      </c>
      <c r="O186" s="314">
        <f t="shared" ref="O186:O207" si="26">N186*1.033</f>
        <v>70.011946632718363</v>
      </c>
      <c r="P186" s="314">
        <f t="shared" ref="P186:P207" si="27">O186*1.032</f>
        <v>72.252328924965354</v>
      </c>
      <c r="Q186" s="314"/>
    </row>
    <row r="187" spans="1:17" s="7" customFormat="1">
      <c r="A187" s="60"/>
      <c r="B187" s="55" t="s">
        <v>295</v>
      </c>
      <c r="C187" s="55"/>
      <c r="D187" s="56"/>
      <c r="E187" s="56"/>
      <c r="F187" s="56"/>
      <c r="G187" s="65"/>
      <c r="H187" s="326"/>
      <c r="I187" s="51"/>
      <c r="J187" s="93"/>
      <c r="K187" s="29"/>
      <c r="L187" s="314"/>
      <c r="M187" s="314"/>
      <c r="N187" s="314">
        <f t="shared" si="25"/>
        <v>0</v>
      </c>
      <c r="O187" s="314">
        <f t="shared" si="26"/>
        <v>0</v>
      </c>
      <c r="P187" s="314">
        <f t="shared" si="27"/>
        <v>0</v>
      </c>
      <c r="Q187" s="314"/>
    </row>
    <row r="188" spans="1:17" s="7" customFormat="1" ht="9.75" customHeight="1">
      <c r="A188" s="60"/>
      <c r="B188" s="55"/>
      <c r="C188" s="55"/>
      <c r="D188" s="56"/>
      <c r="E188" s="56"/>
      <c r="F188" s="56"/>
      <c r="G188" s="65"/>
      <c r="H188" s="326"/>
      <c r="I188" s="51"/>
      <c r="J188" s="93"/>
      <c r="K188" s="29"/>
      <c r="L188" s="314"/>
      <c r="M188" s="314"/>
      <c r="N188" s="314">
        <f t="shared" si="25"/>
        <v>0</v>
      </c>
      <c r="O188" s="314">
        <f t="shared" si="26"/>
        <v>0</v>
      </c>
      <c r="P188" s="314">
        <f t="shared" si="27"/>
        <v>0</v>
      </c>
      <c r="Q188" s="314"/>
    </row>
    <row r="189" spans="1:17" s="7" customFormat="1">
      <c r="A189" s="54" t="s">
        <v>434</v>
      </c>
      <c r="B189" s="55"/>
      <c r="C189" s="55"/>
      <c r="D189" s="56"/>
      <c r="E189" s="56"/>
      <c r="F189" s="56"/>
      <c r="G189" s="65"/>
      <c r="H189" s="326"/>
      <c r="I189" s="51"/>
      <c r="J189" s="93"/>
      <c r="K189" s="29"/>
      <c r="L189" s="314"/>
      <c r="M189" s="314"/>
      <c r="N189" s="314">
        <f t="shared" si="25"/>
        <v>0</v>
      </c>
      <c r="O189" s="314">
        <f t="shared" si="26"/>
        <v>0</v>
      </c>
      <c r="P189" s="314">
        <f t="shared" si="27"/>
        <v>0</v>
      </c>
      <c r="Q189" s="314"/>
    </row>
    <row r="190" spans="1:17" s="7" customFormat="1">
      <c r="A190" s="60"/>
      <c r="B190" s="55" t="s">
        <v>435</v>
      </c>
      <c r="C190" s="55"/>
      <c r="D190" s="56"/>
      <c r="E190" s="56"/>
      <c r="F190" s="56">
        <v>112.03</v>
      </c>
      <c r="G190" s="65">
        <v>500</v>
      </c>
      <c r="H190" s="326"/>
      <c r="I190" s="70">
        <f>G190*1.045</f>
        <v>522.5</v>
      </c>
      <c r="J190" s="90">
        <f>I190*1.039</f>
        <v>542.87749999999994</v>
      </c>
      <c r="K190" s="29">
        <v>599.08920785999999</v>
      </c>
      <c r="L190" s="314">
        <f>K190*1.049</f>
        <v>628.4445790451399</v>
      </c>
      <c r="M190" s="314">
        <f>L190*1.043</f>
        <v>655.4676959440809</v>
      </c>
      <c r="N190" s="314">
        <f t="shared" si="25"/>
        <v>677.75359760617971</v>
      </c>
      <c r="O190" s="314">
        <f t="shared" si="26"/>
        <v>700.11946632718355</v>
      </c>
      <c r="P190" s="314">
        <f t="shared" si="27"/>
        <v>722.52328924965343</v>
      </c>
      <c r="Q190" s="314"/>
    </row>
    <row r="191" spans="1:17" s="7" customFormat="1" ht="10.5" customHeight="1">
      <c r="A191" s="60"/>
      <c r="B191" s="55"/>
      <c r="C191" s="55"/>
      <c r="D191" s="56"/>
      <c r="E191" s="56"/>
      <c r="F191" s="56"/>
      <c r="G191" s="65"/>
      <c r="H191" s="326"/>
      <c r="I191" s="51"/>
      <c r="J191" s="93"/>
      <c r="K191" s="29"/>
      <c r="L191" s="314"/>
      <c r="M191" s="314"/>
      <c r="N191" s="314">
        <f t="shared" si="25"/>
        <v>0</v>
      </c>
      <c r="O191" s="314">
        <f t="shared" si="26"/>
        <v>0</v>
      </c>
      <c r="P191" s="314">
        <f t="shared" si="27"/>
        <v>0</v>
      </c>
      <c r="Q191" s="314"/>
    </row>
    <row r="192" spans="1:17" s="7" customFormat="1">
      <c r="A192" s="54" t="s">
        <v>436</v>
      </c>
      <c r="B192" s="55"/>
      <c r="C192" s="55"/>
      <c r="D192" s="56"/>
      <c r="E192" s="56"/>
      <c r="F192" s="56"/>
      <c r="G192" s="65"/>
      <c r="H192" s="326"/>
      <c r="I192" s="51"/>
      <c r="J192" s="93"/>
      <c r="K192" s="29"/>
      <c r="L192" s="314"/>
      <c r="M192" s="314"/>
      <c r="N192" s="314">
        <f t="shared" si="25"/>
        <v>0</v>
      </c>
      <c r="O192" s="314">
        <f t="shared" si="26"/>
        <v>0</v>
      </c>
      <c r="P192" s="314">
        <f t="shared" si="27"/>
        <v>0</v>
      </c>
      <c r="Q192" s="314"/>
    </row>
    <row r="193" spans="1:17" s="7" customFormat="1">
      <c r="A193" s="60"/>
      <c r="B193" s="55" t="s">
        <v>435</v>
      </c>
      <c r="C193" s="55"/>
      <c r="D193" s="56"/>
      <c r="E193" s="56"/>
      <c r="F193" s="56">
        <v>112.03</v>
      </c>
      <c r="G193" s="65">
        <v>150</v>
      </c>
      <c r="H193" s="326"/>
      <c r="I193" s="70">
        <f>G193*1.045</f>
        <v>156.75</v>
      </c>
      <c r="J193" s="90">
        <f>I193*1.039</f>
        <v>162.86324999999999</v>
      </c>
      <c r="K193" s="29">
        <v>179.726762358</v>
      </c>
      <c r="L193" s="314">
        <f>K193*1.049</f>
        <v>188.53337371354198</v>
      </c>
      <c r="M193" s="314">
        <f>L193*1.043</f>
        <v>196.64030878322427</v>
      </c>
      <c r="N193" s="314">
        <f t="shared" si="25"/>
        <v>203.32607928185391</v>
      </c>
      <c r="O193" s="314">
        <f t="shared" si="26"/>
        <v>210.03583989815507</v>
      </c>
      <c r="P193" s="314">
        <f t="shared" si="27"/>
        <v>216.75698677489603</v>
      </c>
      <c r="Q193" s="314"/>
    </row>
    <row r="194" spans="1:17" s="7" customFormat="1" ht="9" customHeight="1">
      <c r="A194" s="60"/>
      <c r="B194" s="55"/>
      <c r="C194" s="55"/>
      <c r="D194" s="56"/>
      <c r="E194" s="56"/>
      <c r="F194" s="56"/>
      <c r="G194" s="65"/>
      <c r="H194" s="326"/>
      <c r="I194" s="51"/>
      <c r="J194" s="93"/>
      <c r="K194" s="29"/>
      <c r="L194" s="314"/>
      <c r="M194" s="314"/>
      <c r="N194" s="314">
        <f t="shared" si="25"/>
        <v>0</v>
      </c>
      <c r="O194" s="314">
        <f t="shared" si="26"/>
        <v>0</v>
      </c>
      <c r="P194" s="314">
        <f t="shared" si="27"/>
        <v>0</v>
      </c>
      <c r="Q194" s="314"/>
    </row>
    <row r="195" spans="1:17" s="7" customFormat="1">
      <c r="A195" s="54" t="s">
        <v>437</v>
      </c>
      <c r="B195" s="55"/>
      <c r="C195" s="55"/>
      <c r="D195" s="56"/>
      <c r="E195" s="56"/>
      <c r="F195" s="56"/>
      <c r="G195" s="65"/>
      <c r="H195" s="326"/>
      <c r="I195" s="51"/>
      <c r="J195" s="93"/>
      <c r="K195" s="29"/>
      <c r="L195" s="314"/>
      <c r="M195" s="314"/>
      <c r="N195" s="314">
        <f t="shared" si="25"/>
        <v>0</v>
      </c>
      <c r="O195" s="314">
        <f t="shared" si="26"/>
        <v>0</v>
      </c>
      <c r="P195" s="314">
        <f t="shared" si="27"/>
        <v>0</v>
      </c>
      <c r="Q195" s="314"/>
    </row>
    <row r="196" spans="1:17" s="7" customFormat="1">
      <c r="A196" s="60"/>
      <c r="B196" s="55" t="s">
        <v>438</v>
      </c>
      <c r="C196" s="55"/>
      <c r="D196" s="56">
        <v>685</v>
      </c>
      <c r="E196" s="56">
        <v>728.84</v>
      </c>
      <c r="F196" s="61">
        <f>E196*0.053+E196</f>
        <v>767.46852000000001</v>
      </c>
      <c r="G196" s="62">
        <v>1500</v>
      </c>
      <c r="H196" s="326">
        <f t="shared" ref="H196:H205" si="28">ROUND((F196-E196)/E196,6)</f>
        <v>5.2999999999999999E-2</v>
      </c>
      <c r="I196" s="70">
        <f>G196*1.045</f>
        <v>1567.5</v>
      </c>
      <c r="J196" s="90">
        <f>I196*1.039</f>
        <v>1628.6324999999999</v>
      </c>
      <c r="K196" s="29">
        <v>1797.2676235799997</v>
      </c>
      <c r="L196" s="314">
        <f>K196*1.049</f>
        <v>1885.3337371354196</v>
      </c>
      <c r="M196" s="314">
        <f>L196*1.043</f>
        <v>1966.4030878322426</v>
      </c>
      <c r="N196" s="314">
        <f t="shared" si="25"/>
        <v>2033.2607928185389</v>
      </c>
      <c r="O196" s="314">
        <f t="shared" si="26"/>
        <v>2100.3583989815506</v>
      </c>
      <c r="P196" s="314">
        <f t="shared" si="27"/>
        <v>2167.5698677489604</v>
      </c>
      <c r="Q196" s="314"/>
    </row>
    <row r="197" spans="1:17" s="7" customFormat="1">
      <c r="A197" s="60"/>
      <c r="B197" s="55" t="s">
        <v>302</v>
      </c>
      <c r="C197" s="55"/>
      <c r="D197" s="56"/>
      <c r="E197" s="56">
        <v>0</v>
      </c>
      <c r="F197" s="56">
        <f>E197*0.053+E197</f>
        <v>0</v>
      </c>
      <c r="G197" s="65">
        <f>F197*0.053+F197</f>
        <v>0</v>
      </c>
      <c r="H197" s="326"/>
      <c r="I197" s="51"/>
      <c r="J197" s="93"/>
      <c r="K197" s="29"/>
      <c r="L197" s="314"/>
      <c r="M197" s="314"/>
      <c r="N197" s="314">
        <f t="shared" si="25"/>
        <v>0</v>
      </c>
      <c r="O197" s="314">
        <f t="shared" si="26"/>
        <v>0</v>
      </c>
      <c r="P197" s="314">
        <f t="shared" si="27"/>
        <v>0</v>
      </c>
      <c r="Q197" s="314"/>
    </row>
    <row r="198" spans="1:17" s="7" customFormat="1">
      <c r="A198" s="60"/>
      <c r="B198" s="55" t="s">
        <v>439</v>
      </c>
      <c r="C198" s="55"/>
      <c r="D198" s="56">
        <v>156</v>
      </c>
      <c r="E198" s="56">
        <v>165.98400000000001</v>
      </c>
      <c r="F198" s="61">
        <f>E198*0.053+E198</f>
        <v>174.78115200000002</v>
      </c>
      <c r="G198" s="62">
        <v>1500</v>
      </c>
      <c r="H198" s="326">
        <f t="shared" si="28"/>
        <v>5.2999999999999999E-2</v>
      </c>
      <c r="I198" s="70">
        <f>G198*1.045</f>
        <v>1567.5</v>
      </c>
      <c r="J198" s="90">
        <f>I198*1.039</f>
        <v>1628.6324999999999</v>
      </c>
      <c r="K198" s="29">
        <v>1797.2676235799997</v>
      </c>
      <c r="L198" s="314">
        <f>K198*1.049</f>
        <v>1885.3337371354196</v>
      </c>
      <c r="M198" s="314">
        <f>L198*1.043</f>
        <v>1966.4030878322426</v>
      </c>
      <c r="N198" s="314">
        <f t="shared" si="25"/>
        <v>2033.2607928185389</v>
      </c>
      <c r="O198" s="314">
        <f t="shared" si="26"/>
        <v>2100.3583989815506</v>
      </c>
      <c r="P198" s="314">
        <f t="shared" si="27"/>
        <v>2167.5698677489604</v>
      </c>
      <c r="Q198" s="314"/>
    </row>
    <row r="199" spans="1:17" s="7" customFormat="1">
      <c r="A199" s="60"/>
      <c r="B199" s="55" t="s">
        <v>440</v>
      </c>
      <c r="C199" s="55"/>
      <c r="D199" s="56"/>
      <c r="E199" s="56">
        <v>0</v>
      </c>
      <c r="F199" s="56">
        <f>E199*0.053+E199</f>
        <v>0</v>
      </c>
      <c r="G199" s="65">
        <f>F199*0.053+F199</f>
        <v>0</v>
      </c>
      <c r="H199" s="326"/>
      <c r="I199" s="51"/>
      <c r="J199" s="93"/>
      <c r="K199" s="29"/>
      <c r="L199" s="314"/>
      <c r="M199" s="314"/>
      <c r="N199" s="314">
        <f t="shared" si="25"/>
        <v>0</v>
      </c>
      <c r="O199" s="314">
        <f t="shared" si="26"/>
        <v>0</v>
      </c>
      <c r="P199" s="314">
        <f t="shared" si="27"/>
        <v>0</v>
      </c>
      <c r="Q199" s="314"/>
    </row>
    <row r="200" spans="1:17" s="7" customFormat="1">
      <c r="A200" s="60"/>
      <c r="B200" s="55" t="s">
        <v>441</v>
      </c>
      <c r="C200" s="55"/>
      <c r="D200" s="56"/>
      <c r="E200" s="56"/>
      <c r="F200" s="56"/>
      <c r="G200" s="65"/>
      <c r="H200" s="326"/>
      <c r="I200" s="51"/>
      <c r="J200" s="93"/>
      <c r="K200" s="29"/>
      <c r="L200" s="314"/>
      <c r="M200" s="314"/>
      <c r="N200" s="314">
        <f t="shared" si="25"/>
        <v>0</v>
      </c>
      <c r="O200" s="314">
        <f t="shared" si="26"/>
        <v>0</v>
      </c>
      <c r="P200" s="314">
        <f t="shared" si="27"/>
        <v>0</v>
      </c>
      <c r="Q200" s="314"/>
    </row>
    <row r="201" spans="1:17" s="7" customFormat="1" ht="13.5" customHeight="1">
      <c r="A201" s="60"/>
      <c r="B201" s="109" t="s">
        <v>305</v>
      </c>
      <c r="C201" s="55"/>
      <c r="D201" s="56"/>
      <c r="E201" s="56"/>
      <c r="F201" s="56"/>
      <c r="G201" s="65"/>
      <c r="H201" s="326"/>
      <c r="I201" s="51"/>
      <c r="J201" s="93"/>
      <c r="K201" s="29"/>
      <c r="L201" s="314"/>
      <c r="M201" s="314"/>
      <c r="N201" s="314">
        <f t="shared" si="25"/>
        <v>0</v>
      </c>
      <c r="O201" s="314">
        <f t="shared" si="26"/>
        <v>0</v>
      </c>
      <c r="P201" s="314">
        <f t="shared" si="27"/>
        <v>0</v>
      </c>
      <c r="Q201" s="314"/>
    </row>
    <row r="202" spans="1:17" s="7" customFormat="1">
      <c r="A202" s="54" t="s">
        <v>442</v>
      </c>
      <c r="B202" s="55"/>
      <c r="C202" s="55"/>
      <c r="D202" s="56"/>
      <c r="E202" s="56"/>
      <c r="F202" s="56"/>
      <c r="G202" s="65"/>
      <c r="H202" s="326"/>
      <c r="I202" s="51"/>
      <c r="J202" s="93"/>
      <c r="K202" s="29"/>
      <c r="L202" s="314"/>
      <c r="M202" s="314"/>
      <c r="N202" s="314">
        <f t="shared" si="25"/>
        <v>0</v>
      </c>
      <c r="O202" s="314">
        <f t="shared" si="26"/>
        <v>0</v>
      </c>
      <c r="P202" s="314">
        <f t="shared" si="27"/>
        <v>0</v>
      </c>
      <c r="Q202" s="314"/>
    </row>
    <row r="203" spans="1:17" s="7" customFormat="1">
      <c r="A203" s="60"/>
      <c r="B203" s="55" t="s">
        <v>443</v>
      </c>
      <c r="C203" s="55"/>
      <c r="D203" s="56">
        <v>453</v>
      </c>
      <c r="E203" s="56">
        <v>481.99200000000002</v>
      </c>
      <c r="F203" s="61">
        <f t="shared" ref="F203:G205" si="29">E203*0.053+E203</f>
        <v>507.537576</v>
      </c>
      <c r="G203" s="62">
        <f t="shared" si="29"/>
        <v>534.43706752799994</v>
      </c>
      <c r="H203" s="326">
        <f t="shared" si="28"/>
        <v>5.2999999999999999E-2</v>
      </c>
      <c r="I203" s="70">
        <f>G203*1.045</f>
        <v>558.48673556675988</v>
      </c>
      <c r="J203" s="90">
        <f>I203*1.039</f>
        <v>580.26771825386345</v>
      </c>
      <c r="K203" s="29">
        <v>640.35095887274144</v>
      </c>
      <c r="L203" s="314">
        <f>K203*1.049</f>
        <v>671.72815585750573</v>
      </c>
      <c r="M203" s="314">
        <f>L203*1.043</f>
        <v>700.61246655937839</v>
      </c>
      <c r="N203" s="314">
        <f t="shared" si="25"/>
        <v>724.43329042239725</v>
      </c>
      <c r="O203" s="314">
        <f t="shared" si="26"/>
        <v>748.33958900633627</v>
      </c>
      <c r="P203" s="314">
        <f t="shared" si="27"/>
        <v>772.2864558545391</v>
      </c>
      <c r="Q203" s="314"/>
    </row>
    <row r="204" spans="1:17" s="7" customFormat="1">
      <c r="A204" s="60"/>
      <c r="B204" s="55" t="s">
        <v>444</v>
      </c>
      <c r="C204" s="55"/>
      <c r="D204" s="56">
        <v>214</v>
      </c>
      <c r="E204" s="56">
        <v>227.696</v>
      </c>
      <c r="F204" s="61">
        <f t="shared" si="29"/>
        <v>239.76388800000001</v>
      </c>
      <c r="G204" s="62">
        <f t="shared" si="29"/>
        <v>252.471374064</v>
      </c>
      <c r="H204" s="326">
        <f t="shared" si="28"/>
        <v>5.2999999999999999E-2</v>
      </c>
      <c r="I204" s="70">
        <f>G204*1.045</f>
        <v>263.83258589688</v>
      </c>
      <c r="J204" s="90">
        <f>I204*1.039</f>
        <v>274.12205674685828</v>
      </c>
      <c r="K204" s="29">
        <v>302.50575099065492</v>
      </c>
      <c r="L204" s="314">
        <f>K204*1.049</f>
        <v>317.32853278919697</v>
      </c>
      <c r="M204" s="314">
        <f>L204*1.043</f>
        <v>330.97365969913244</v>
      </c>
      <c r="N204" s="314">
        <f t="shared" si="25"/>
        <v>342.22676412890297</v>
      </c>
      <c r="O204" s="314">
        <f t="shared" si="26"/>
        <v>353.52024734515675</v>
      </c>
      <c r="P204" s="314">
        <f t="shared" si="27"/>
        <v>364.83289526020178</v>
      </c>
      <c r="Q204" s="314"/>
    </row>
    <row r="205" spans="1:17" s="7" customFormat="1">
      <c r="A205" s="60"/>
      <c r="B205" s="55" t="s">
        <v>445</v>
      </c>
      <c r="C205" s="55"/>
      <c r="D205" s="56">
        <v>214</v>
      </c>
      <c r="E205" s="56">
        <v>227.696</v>
      </c>
      <c r="F205" s="61">
        <f t="shared" si="29"/>
        <v>239.76388800000001</v>
      </c>
      <c r="G205" s="62">
        <f t="shared" si="29"/>
        <v>252.471374064</v>
      </c>
      <c r="H205" s="326">
        <f t="shared" si="28"/>
        <v>5.2999999999999999E-2</v>
      </c>
      <c r="I205" s="70">
        <f>G205*1.045</f>
        <v>263.83258589688</v>
      </c>
      <c r="J205" s="90">
        <f>I205*1.039</f>
        <v>274.12205674685828</v>
      </c>
      <c r="K205" s="29">
        <v>302.50575099065492</v>
      </c>
      <c r="L205" s="314">
        <f>K205*1.049</f>
        <v>317.32853278919697</v>
      </c>
      <c r="M205" s="314">
        <f>L205*1.043</f>
        <v>330.97365969913244</v>
      </c>
      <c r="N205" s="314">
        <f t="shared" si="25"/>
        <v>342.22676412890297</v>
      </c>
      <c r="O205" s="314">
        <f t="shared" si="26"/>
        <v>353.52024734515675</v>
      </c>
      <c r="P205" s="314">
        <f t="shared" si="27"/>
        <v>364.83289526020178</v>
      </c>
      <c r="Q205" s="314"/>
    </row>
    <row r="206" spans="1:17" s="7" customFormat="1">
      <c r="A206" s="60"/>
      <c r="B206" s="55"/>
      <c r="C206" s="55"/>
      <c r="D206" s="56"/>
      <c r="E206" s="56"/>
      <c r="F206" s="61"/>
      <c r="G206" s="62"/>
      <c r="H206" s="326"/>
      <c r="I206" s="51"/>
      <c r="J206" s="93"/>
      <c r="K206" s="29"/>
      <c r="L206" s="314"/>
      <c r="M206" s="314"/>
      <c r="N206" s="314">
        <f t="shared" si="25"/>
        <v>0</v>
      </c>
      <c r="O206" s="314">
        <f t="shared" si="26"/>
        <v>0</v>
      </c>
      <c r="P206" s="314">
        <f t="shared" si="27"/>
        <v>0</v>
      </c>
      <c r="Q206" s="314"/>
    </row>
    <row r="207" spans="1:17" s="391" customFormat="1">
      <c r="A207" s="337" t="s">
        <v>308</v>
      </c>
      <c r="B207" s="338"/>
      <c r="C207" s="338"/>
      <c r="D207" s="339"/>
      <c r="E207" s="339"/>
      <c r="F207" s="340">
        <v>2</v>
      </c>
      <c r="G207" s="341">
        <v>5</v>
      </c>
      <c r="H207" s="342"/>
      <c r="I207" s="343">
        <v>5</v>
      </c>
      <c r="J207" s="344">
        <v>5</v>
      </c>
      <c r="K207" s="345">
        <v>5.5177199999999997</v>
      </c>
      <c r="L207" s="346">
        <f>K207*1.049</f>
        <v>5.7880882799999993</v>
      </c>
      <c r="M207" s="346">
        <f>L207*1.043</f>
        <v>6.0369760760399984</v>
      </c>
      <c r="N207" s="346">
        <f t="shared" si="25"/>
        <v>6.2422332626253585</v>
      </c>
      <c r="O207" s="346">
        <f t="shared" si="26"/>
        <v>6.4482269602919944</v>
      </c>
      <c r="P207" s="346">
        <f t="shared" si="27"/>
        <v>6.6545702230213388</v>
      </c>
      <c r="Q207" s="346"/>
    </row>
    <row r="208" spans="1:17" s="7" customFormat="1">
      <c r="A208" s="60"/>
      <c r="B208" s="55"/>
      <c r="C208" s="55"/>
      <c r="D208" s="56"/>
      <c r="E208" s="56"/>
      <c r="F208" s="61"/>
      <c r="G208" s="62"/>
      <c r="H208" s="326"/>
      <c r="I208" s="51"/>
      <c r="J208" s="93"/>
      <c r="K208" s="29"/>
      <c r="L208" s="314"/>
      <c r="M208" s="314"/>
      <c r="N208" s="314"/>
      <c r="O208" s="314"/>
      <c r="P208" s="314"/>
      <c r="Q208" s="314"/>
    </row>
    <row r="209" spans="1:17" s="7" customFormat="1" ht="9.75" customHeight="1" thickBot="1">
      <c r="A209" s="83"/>
      <c r="B209" s="84"/>
      <c r="C209" s="84"/>
      <c r="D209" s="85"/>
      <c r="E209" s="85"/>
      <c r="F209" s="85"/>
      <c r="G209" s="95"/>
      <c r="H209" s="326"/>
      <c r="I209" s="75"/>
      <c r="J209" s="91"/>
      <c r="K209" s="29"/>
      <c r="L209" s="314"/>
      <c r="M209" s="314"/>
      <c r="N209" s="314"/>
      <c r="O209" s="314"/>
      <c r="P209" s="314"/>
      <c r="Q209" s="314"/>
    </row>
    <row r="210" spans="1:17" s="7" customFormat="1" ht="10.5" customHeight="1" thickBot="1">
      <c r="A210" s="60"/>
      <c r="B210" s="55"/>
      <c r="C210" s="55"/>
      <c r="D210" s="56"/>
      <c r="E210" s="56"/>
      <c r="F210" s="96"/>
      <c r="G210" s="96"/>
      <c r="H210" s="326"/>
      <c r="I210" s="5"/>
      <c r="J210" s="5"/>
      <c r="K210" s="29"/>
      <c r="L210" s="314"/>
      <c r="M210" s="314"/>
      <c r="N210" s="314"/>
      <c r="O210" s="314"/>
      <c r="P210" s="314"/>
      <c r="Q210" s="314"/>
    </row>
    <row r="211" spans="1:17" s="7" customFormat="1" ht="14.25" thickBot="1">
      <c r="A211" s="41" t="s">
        <v>446</v>
      </c>
      <c r="B211" s="42"/>
      <c r="C211" s="42"/>
      <c r="D211" s="316" t="s">
        <v>190</v>
      </c>
      <c r="E211" s="43" t="s">
        <v>191</v>
      </c>
      <c r="F211" s="44" t="s">
        <v>192</v>
      </c>
      <c r="G211" s="45" t="s">
        <v>193</v>
      </c>
      <c r="H211" s="42"/>
      <c r="I211" s="78" t="s">
        <v>387</v>
      </c>
      <c r="J211" s="87" t="s">
        <v>194</v>
      </c>
      <c r="K211" s="48" t="s">
        <v>196</v>
      </c>
      <c r="L211" s="332" t="s">
        <v>806</v>
      </c>
      <c r="M211" s="317" t="s">
        <v>198</v>
      </c>
      <c r="N211" s="317" t="s">
        <v>778</v>
      </c>
      <c r="O211" s="317" t="s">
        <v>790</v>
      </c>
      <c r="P211" s="317" t="s">
        <v>1216</v>
      </c>
      <c r="Q211" s="388"/>
    </row>
    <row r="212" spans="1:17" s="7" customFormat="1">
      <c r="A212" s="67"/>
      <c r="B212" s="5"/>
      <c r="C212" s="5"/>
      <c r="D212" s="35"/>
      <c r="E212" s="35"/>
      <c r="F212" s="37"/>
      <c r="G212" s="37"/>
      <c r="H212" s="5"/>
      <c r="I212" s="51"/>
      <c r="J212" s="93"/>
      <c r="K212" s="29"/>
      <c r="L212" s="314"/>
      <c r="M212" s="314"/>
      <c r="N212" s="314"/>
      <c r="O212" s="314"/>
      <c r="P212" s="314"/>
      <c r="Q212" s="314"/>
    </row>
    <row r="213" spans="1:17" s="7" customFormat="1">
      <c r="A213" s="54" t="s">
        <v>447</v>
      </c>
      <c r="B213" s="55"/>
      <c r="C213" s="55"/>
      <c r="D213" s="56"/>
      <c r="E213" s="56"/>
      <c r="F213" s="96"/>
      <c r="G213" s="96"/>
      <c r="H213" s="326"/>
      <c r="I213" s="51"/>
      <c r="J213" s="93"/>
      <c r="K213" s="29"/>
      <c r="L213" s="314"/>
      <c r="M213" s="314"/>
      <c r="N213" s="314"/>
      <c r="O213" s="314"/>
      <c r="P213" s="314"/>
      <c r="Q213" s="314"/>
    </row>
    <row r="214" spans="1:17" s="7" customFormat="1">
      <c r="A214" s="54"/>
      <c r="B214" s="55" t="s">
        <v>448</v>
      </c>
      <c r="C214" s="55"/>
      <c r="D214" s="56">
        <v>73.3</v>
      </c>
      <c r="E214" s="96">
        <v>77.989999999999995</v>
      </c>
      <c r="F214" s="96">
        <f>77.99*5.3/100+E214</f>
        <v>82.123469999999998</v>
      </c>
      <c r="G214" s="96">
        <v>90</v>
      </c>
      <c r="H214" s="326">
        <f>ROUND((F214-E214)/E214,6)</f>
        <v>5.2999999999999999E-2</v>
      </c>
      <c r="I214" s="70">
        <f>G214*1.045</f>
        <v>94.05</v>
      </c>
      <c r="J214" s="90">
        <f>I214*1.039</f>
        <v>97.717949999999988</v>
      </c>
      <c r="K214" s="29">
        <v>107.83605741479998</v>
      </c>
      <c r="L214" s="314">
        <f>K214*1.049</f>
        <v>113.12002422812517</v>
      </c>
      <c r="M214" s="314">
        <f>L214*1.043</f>
        <v>117.98418526993454</v>
      </c>
      <c r="N214" s="314">
        <f>M214*1.034</f>
        <v>121.99564756911232</v>
      </c>
      <c r="O214" s="314">
        <f>N214*1.033</f>
        <v>126.02150393889302</v>
      </c>
      <c r="P214" s="314">
        <f>O214*1.032</f>
        <v>130.05419206493761</v>
      </c>
      <c r="Q214" s="314"/>
    </row>
    <row r="215" spans="1:17" s="7" customFormat="1">
      <c r="A215" s="54"/>
      <c r="B215" s="55"/>
      <c r="C215" s="55"/>
      <c r="D215" s="56"/>
      <c r="E215" s="96"/>
      <c r="F215" s="96"/>
      <c r="G215" s="96"/>
      <c r="H215" s="326"/>
      <c r="I215" s="51"/>
      <c r="J215" s="93"/>
      <c r="K215" s="29"/>
      <c r="L215" s="314"/>
      <c r="M215" s="314"/>
      <c r="N215" s="314">
        <f t="shared" ref="N215:N220" si="30">M215*1.034</f>
        <v>0</v>
      </c>
      <c r="O215" s="314">
        <f t="shared" ref="O215:O220" si="31">N215*1.033</f>
        <v>0</v>
      </c>
      <c r="P215" s="314">
        <f t="shared" ref="P215:P220" si="32">O215*1.032</f>
        <v>0</v>
      </c>
      <c r="Q215" s="314"/>
    </row>
    <row r="216" spans="1:17" s="7" customFormat="1">
      <c r="A216" s="54" t="s">
        <v>449</v>
      </c>
      <c r="B216" s="55"/>
      <c r="C216" s="55"/>
      <c r="D216" s="56"/>
      <c r="E216" s="96"/>
      <c r="F216" s="96"/>
      <c r="G216" s="96"/>
      <c r="H216" s="326"/>
      <c r="I216" s="51"/>
      <c r="J216" s="93"/>
      <c r="K216" s="29"/>
      <c r="L216" s="314"/>
      <c r="M216" s="314"/>
      <c r="N216" s="314">
        <f t="shared" si="30"/>
        <v>0</v>
      </c>
      <c r="O216" s="314">
        <f t="shared" si="31"/>
        <v>0</v>
      </c>
      <c r="P216" s="314">
        <f t="shared" si="32"/>
        <v>0</v>
      </c>
      <c r="Q216" s="314"/>
    </row>
    <row r="217" spans="1:17" s="7" customFormat="1">
      <c r="A217" s="54"/>
      <c r="B217" s="55" t="s">
        <v>448</v>
      </c>
      <c r="C217" s="55"/>
      <c r="D217" s="56">
        <v>76.069999999999993</v>
      </c>
      <c r="E217" s="96">
        <v>80.94</v>
      </c>
      <c r="F217" s="96">
        <f>80.94*5.3/100+E217</f>
        <v>85.229820000000004</v>
      </c>
      <c r="G217" s="96">
        <v>110</v>
      </c>
      <c r="H217" s="326">
        <f>ROUND((F217-E217)/E217,6)</f>
        <v>5.2999999999999999E-2</v>
      </c>
      <c r="I217" s="110">
        <f>G217*1.045</f>
        <v>114.94999999999999</v>
      </c>
      <c r="J217" s="90">
        <f>I217*1.039</f>
        <v>119.43304999999998</v>
      </c>
      <c r="K217" s="29">
        <v>131.79962572919999</v>
      </c>
      <c r="L217" s="314">
        <f>K217*1.049</f>
        <v>138.25780738993078</v>
      </c>
      <c r="M217" s="314">
        <f>L217*1.043</f>
        <v>144.20289310769778</v>
      </c>
      <c r="N217" s="314">
        <f t="shared" si="30"/>
        <v>149.10579147335952</v>
      </c>
      <c r="O217" s="314">
        <f t="shared" si="31"/>
        <v>154.02628259198036</v>
      </c>
      <c r="P217" s="314">
        <f t="shared" si="32"/>
        <v>158.95512363492375</v>
      </c>
      <c r="Q217" s="314"/>
    </row>
    <row r="218" spans="1:17" s="7" customFormat="1">
      <c r="A218" s="54"/>
      <c r="B218" s="55"/>
      <c r="C218" s="55"/>
      <c r="D218" s="56"/>
      <c r="E218" s="96"/>
      <c r="F218" s="96"/>
      <c r="G218" s="96"/>
      <c r="H218" s="326"/>
      <c r="I218" s="51"/>
      <c r="J218" s="93"/>
      <c r="K218" s="29"/>
      <c r="L218" s="314"/>
      <c r="M218" s="314"/>
      <c r="N218" s="314">
        <f t="shared" si="30"/>
        <v>0</v>
      </c>
      <c r="O218" s="314">
        <f t="shared" si="31"/>
        <v>0</v>
      </c>
      <c r="P218" s="314">
        <f t="shared" si="32"/>
        <v>0</v>
      </c>
      <c r="Q218" s="314"/>
    </row>
    <row r="219" spans="1:17" s="7" customFormat="1">
      <c r="A219" s="54" t="s">
        <v>450</v>
      </c>
      <c r="B219" s="55"/>
      <c r="C219" s="55"/>
      <c r="D219" s="56"/>
      <c r="E219" s="96"/>
      <c r="F219" s="96"/>
      <c r="G219" s="96"/>
      <c r="H219" s="326"/>
      <c r="I219" s="51"/>
      <c r="J219" s="93"/>
      <c r="K219" s="29"/>
      <c r="L219" s="314"/>
      <c r="M219" s="314"/>
      <c r="N219" s="314">
        <f t="shared" si="30"/>
        <v>0</v>
      </c>
      <c r="O219" s="314">
        <f t="shared" si="31"/>
        <v>0</v>
      </c>
      <c r="P219" s="314">
        <f t="shared" si="32"/>
        <v>0</v>
      </c>
      <c r="Q219" s="314"/>
    </row>
    <row r="220" spans="1:17" s="7" customFormat="1">
      <c r="A220" s="60"/>
      <c r="B220" s="55" t="s">
        <v>451</v>
      </c>
      <c r="C220" s="55"/>
      <c r="D220" s="56">
        <v>174.58</v>
      </c>
      <c r="E220" s="96">
        <v>185.75</v>
      </c>
      <c r="F220" s="96">
        <f>185.75*5.3/100+E220</f>
        <v>195.59475</v>
      </c>
      <c r="G220" s="96">
        <v>220</v>
      </c>
      <c r="H220" s="326">
        <f>ROUND((F220-E220)/E220,6)</f>
        <v>5.2999999999999999E-2</v>
      </c>
      <c r="I220" s="70">
        <f>G220*1.045</f>
        <v>229.89999999999998</v>
      </c>
      <c r="J220" s="90">
        <f>I220*1.039</f>
        <v>238.86609999999996</v>
      </c>
      <c r="K220" s="29">
        <v>263.59925145839998</v>
      </c>
      <c r="L220" s="314">
        <f>K220*1.049</f>
        <v>276.51561477986155</v>
      </c>
      <c r="M220" s="314">
        <f>L220*1.043</f>
        <v>288.40578621539555</v>
      </c>
      <c r="N220" s="314">
        <f t="shared" si="30"/>
        <v>298.21158294671903</v>
      </c>
      <c r="O220" s="314">
        <f t="shared" si="31"/>
        <v>308.05256518396072</v>
      </c>
      <c r="P220" s="314">
        <f t="shared" si="32"/>
        <v>317.9102472698475</v>
      </c>
      <c r="Q220" s="314"/>
    </row>
    <row r="221" spans="1:17" s="7" customFormat="1" ht="9" customHeight="1" thickBot="1">
      <c r="A221" s="83"/>
      <c r="B221" s="84"/>
      <c r="C221" s="84"/>
      <c r="D221" s="85"/>
      <c r="E221" s="85"/>
      <c r="F221" s="111"/>
      <c r="G221" s="111"/>
      <c r="H221" s="326"/>
      <c r="I221" s="75"/>
      <c r="J221" s="91"/>
      <c r="K221" s="29"/>
      <c r="L221" s="314"/>
      <c r="M221" s="314"/>
      <c r="N221" s="314"/>
      <c r="O221" s="314"/>
      <c r="P221" s="314"/>
      <c r="Q221" s="314"/>
    </row>
    <row r="222" spans="1:17" s="7" customFormat="1" ht="13.5" thickBot="1">
      <c r="A222" s="112"/>
      <c r="B222" s="113"/>
      <c r="C222" s="113"/>
      <c r="D222" s="114"/>
      <c r="E222" s="114"/>
      <c r="F222" s="115"/>
      <c r="G222" s="115"/>
      <c r="H222" s="326"/>
      <c r="I222" s="5"/>
      <c r="J222" s="5"/>
      <c r="K222" s="29"/>
      <c r="L222" s="314"/>
      <c r="M222" s="314"/>
      <c r="N222" s="314"/>
      <c r="O222" s="314"/>
      <c r="P222" s="314"/>
      <c r="Q222" s="314"/>
    </row>
    <row r="223" spans="1:17" s="7" customFormat="1" ht="14.25" thickBot="1">
      <c r="A223" s="41" t="s">
        <v>452</v>
      </c>
      <c r="B223" s="116"/>
      <c r="C223" s="42"/>
      <c r="D223" s="45" t="s">
        <v>190</v>
      </c>
      <c r="E223" s="117" t="s">
        <v>191</v>
      </c>
      <c r="F223" s="44" t="s">
        <v>192</v>
      </c>
      <c r="G223" s="45" t="s">
        <v>193</v>
      </c>
      <c r="H223" s="347"/>
      <c r="I223" s="118" t="s">
        <v>387</v>
      </c>
      <c r="J223" s="87" t="s">
        <v>194</v>
      </c>
      <c r="K223" s="48" t="s">
        <v>196</v>
      </c>
      <c r="L223" s="317" t="s">
        <v>197</v>
      </c>
      <c r="M223" s="317" t="s">
        <v>1199</v>
      </c>
      <c r="N223" s="317" t="s">
        <v>1226</v>
      </c>
      <c r="O223" s="317" t="s">
        <v>1224</v>
      </c>
      <c r="P223" s="388" t="s">
        <v>1225</v>
      </c>
      <c r="Q223" s="388"/>
    </row>
    <row r="224" spans="1:17" s="7" customFormat="1">
      <c r="A224" s="67"/>
      <c r="B224" s="5"/>
      <c r="C224" s="5"/>
      <c r="D224" s="35"/>
      <c r="E224" s="35"/>
      <c r="F224" s="37"/>
      <c r="G224" s="37"/>
      <c r="H224" s="326"/>
      <c r="I224" s="51"/>
      <c r="J224" s="93"/>
      <c r="K224" s="29"/>
      <c r="L224" s="314"/>
      <c r="M224" s="348"/>
      <c r="N224" s="314"/>
      <c r="O224" s="314"/>
      <c r="P224" s="314"/>
      <c r="Q224" s="314"/>
    </row>
    <row r="225" spans="1:17" s="7" customFormat="1">
      <c r="A225" s="34" t="s">
        <v>453</v>
      </c>
      <c r="B225" s="5"/>
      <c r="C225" s="5"/>
      <c r="D225" s="119"/>
      <c r="E225" s="119"/>
      <c r="F225" s="120"/>
      <c r="G225" s="121"/>
      <c r="H225" s="326">
        <v>0.09</v>
      </c>
      <c r="I225" s="51"/>
      <c r="J225" s="93"/>
      <c r="K225" s="29"/>
      <c r="L225" s="314"/>
      <c r="M225" s="348"/>
      <c r="N225" s="314"/>
      <c r="O225" s="314"/>
      <c r="P225" s="314"/>
      <c r="Q225" s="314"/>
    </row>
    <row r="226" spans="1:17" s="7" customFormat="1">
      <c r="A226" s="67"/>
      <c r="B226" s="5" t="s">
        <v>454</v>
      </c>
      <c r="C226" s="122"/>
      <c r="D226" s="123">
        <v>120.01</v>
      </c>
      <c r="E226" s="35">
        <v>122.27</v>
      </c>
      <c r="F226" s="124">
        <v>130.63</v>
      </c>
      <c r="G226" s="124">
        <v>147.71</v>
      </c>
      <c r="H226" s="326">
        <v>6.4000000000000001E-2</v>
      </c>
      <c r="I226" s="125">
        <f>G226*1.0622</f>
        <v>156.89756200000002</v>
      </c>
      <c r="J226" s="126">
        <f t="shared" ref="J226:J231" si="33">I226*1.052</f>
        <v>165.05623522400003</v>
      </c>
      <c r="K226" s="29">
        <v>222.39622</v>
      </c>
      <c r="L226" s="349">
        <v>245.74</v>
      </c>
      <c r="M226" s="348">
        <f>L226*1.12</f>
        <v>275.22880000000004</v>
      </c>
      <c r="N226" s="348">
        <f>M226*1.09</f>
        <v>299.99939200000006</v>
      </c>
      <c r="O226" s="348">
        <f>N226*1.09</f>
        <v>326.99933728000008</v>
      </c>
      <c r="P226" s="348">
        <f>O226*1.09</f>
        <v>356.42927763520009</v>
      </c>
      <c r="Q226" s="314"/>
    </row>
    <row r="227" spans="1:17" s="7" customFormat="1">
      <c r="A227" s="67"/>
      <c r="B227" s="5" t="s">
        <v>455</v>
      </c>
      <c r="C227" s="122"/>
      <c r="D227" s="127"/>
      <c r="E227" s="127"/>
      <c r="F227" s="124"/>
      <c r="G227" s="124">
        <v>0</v>
      </c>
      <c r="H227" s="326"/>
      <c r="I227" s="70"/>
      <c r="J227" s="90">
        <f t="shared" si="33"/>
        <v>0</v>
      </c>
      <c r="K227" s="29"/>
      <c r="L227" s="349"/>
      <c r="M227" s="348"/>
      <c r="N227" s="348">
        <f t="shared" ref="N227:P255" si="34">M227*1.09</f>
        <v>0</v>
      </c>
      <c r="O227" s="348">
        <f t="shared" si="34"/>
        <v>0</v>
      </c>
      <c r="P227" s="348">
        <f t="shared" si="34"/>
        <v>0</v>
      </c>
      <c r="Q227" s="314"/>
    </row>
    <row r="228" spans="1:17" s="7" customFormat="1">
      <c r="A228" s="67"/>
      <c r="B228" s="5" t="s">
        <v>456</v>
      </c>
      <c r="C228" s="122"/>
      <c r="D228" s="128">
        <v>0.85</v>
      </c>
      <c r="E228" s="128">
        <v>0.86599999999999999</v>
      </c>
      <c r="F228" s="129">
        <v>0.91439999999999999</v>
      </c>
      <c r="G228" s="129">
        <v>1.0338000000000001</v>
      </c>
      <c r="H228" s="326">
        <v>6.4000000000000001E-2</v>
      </c>
      <c r="I228" s="125">
        <f>G228*1.0622</f>
        <v>1.0981023600000002</v>
      </c>
      <c r="J228" s="126">
        <f t="shared" si="33"/>
        <v>1.1552036827200003</v>
      </c>
      <c r="K228" s="29">
        <v>1.5566124000000001</v>
      </c>
      <c r="L228" s="349">
        <v>1.72</v>
      </c>
      <c r="M228" s="348">
        <f t="shared" ref="M228:M255" si="35">L228*1.12</f>
        <v>1.9264000000000001</v>
      </c>
      <c r="N228" s="348">
        <f t="shared" si="34"/>
        <v>2.0997760000000003</v>
      </c>
      <c r="O228" s="348">
        <f t="shared" si="34"/>
        <v>2.2887558400000003</v>
      </c>
      <c r="P228" s="348">
        <f t="shared" si="34"/>
        <v>2.4947438656000007</v>
      </c>
      <c r="Q228" s="314"/>
    </row>
    <row r="229" spans="1:17" s="7" customFormat="1">
      <c r="A229" s="67"/>
      <c r="B229" s="5" t="s">
        <v>457</v>
      </c>
      <c r="C229" s="122"/>
      <c r="D229" s="128">
        <v>1.08</v>
      </c>
      <c r="E229" s="128">
        <v>1.1003000000000001</v>
      </c>
      <c r="F229" s="129">
        <v>1.1756</v>
      </c>
      <c r="G229" s="129">
        <v>1.3291999999999999</v>
      </c>
      <c r="H229" s="326">
        <v>6.4000000000000001E-2</v>
      </c>
      <c r="I229" s="125">
        <f>G229*1.0622</f>
        <v>1.41187624</v>
      </c>
      <c r="J229" s="126">
        <f t="shared" si="33"/>
        <v>1.4852938044800001</v>
      </c>
      <c r="K229" s="29">
        <v>2.0013587999999998</v>
      </c>
      <c r="L229" s="349">
        <v>2.2113999999999998</v>
      </c>
      <c r="M229" s="348">
        <f t="shared" si="35"/>
        <v>2.4767679999999999</v>
      </c>
      <c r="N229" s="348">
        <f t="shared" si="34"/>
        <v>2.69967712</v>
      </c>
      <c r="O229" s="348">
        <f t="shared" si="34"/>
        <v>2.9426480608000003</v>
      </c>
      <c r="P229" s="348">
        <f t="shared" si="34"/>
        <v>3.2074863862720004</v>
      </c>
      <c r="Q229" s="314"/>
    </row>
    <row r="230" spans="1:17" s="7" customFormat="1">
      <c r="A230" s="67"/>
      <c r="B230" s="5" t="s">
        <v>458</v>
      </c>
      <c r="C230" s="122"/>
      <c r="D230" s="128">
        <v>1.52</v>
      </c>
      <c r="E230" s="128">
        <v>1.5485</v>
      </c>
      <c r="F230" s="129">
        <v>1.6544000000000001</v>
      </c>
      <c r="G230" s="129">
        <v>1.8706</v>
      </c>
      <c r="H230" s="326">
        <v>6.4000000000000001E-2</v>
      </c>
      <c r="I230" s="125">
        <f>G230*1.0622</f>
        <v>1.9869513200000002</v>
      </c>
      <c r="J230" s="126">
        <f t="shared" si="33"/>
        <v>2.0902727886400001</v>
      </c>
      <c r="K230" s="29">
        <v>2.816497</v>
      </c>
      <c r="L230" s="349">
        <v>3.1122000000000001</v>
      </c>
      <c r="M230" s="348">
        <f t="shared" si="35"/>
        <v>3.4856640000000003</v>
      </c>
      <c r="N230" s="348">
        <f t="shared" si="34"/>
        <v>3.7993737600000008</v>
      </c>
      <c r="O230" s="348">
        <f t="shared" si="34"/>
        <v>4.1413173984000009</v>
      </c>
      <c r="P230" s="348">
        <f t="shared" si="34"/>
        <v>4.5140359642560011</v>
      </c>
      <c r="Q230" s="314"/>
    </row>
    <row r="231" spans="1:17" s="7" customFormat="1">
      <c r="A231" s="67"/>
      <c r="B231" s="5" t="s">
        <v>459</v>
      </c>
      <c r="C231" s="122"/>
      <c r="D231" s="128">
        <v>1.79</v>
      </c>
      <c r="E231" s="128">
        <v>1.8236000000000001</v>
      </c>
      <c r="F231" s="129">
        <v>1.9482999999999999</v>
      </c>
      <c r="G231" s="129">
        <v>2.2029999999999998</v>
      </c>
      <c r="H231" s="326">
        <v>6.4000000000000001E-2</v>
      </c>
      <c r="I231" s="125">
        <f>G231*1.0622</f>
        <v>2.3400265999999998</v>
      </c>
      <c r="J231" s="126">
        <f t="shared" si="33"/>
        <v>2.4617079831999997</v>
      </c>
      <c r="K231" s="29">
        <v>3.3168367000000001</v>
      </c>
      <c r="L231" s="349">
        <v>3.6650999999999998</v>
      </c>
      <c r="M231" s="348">
        <f t="shared" si="35"/>
        <v>4.1049120000000006</v>
      </c>
      <c r="N231" s="348">
        <f t="shared" si="34"/>
        <v>4.4743540800000012</v>
      </c>
      <c r="O231" s="348">
        <f t="shared" si="34"/>
        <v>4.8770459472000018</v>
      </c>
      <c r="P231" s="348">
        <f t="shared" si="34"/>
        <v>5.3159800824480028</v>
      </c>
      <c r="Q231" s="314"/>
    </row>
    <row r="232" spans="1:17" s="7" customFormat="1">
      <c r="A232" s="67"/>
      <c r="B232" s="5"/>
      <c r="C232" s="122"/>
      <c r="D232" s="128"/>
      <c r="E232" s="128"/>
      <c r="F232" s="129"/>
      <c r="G232" s="129"/>
      <c r="H232" s="326"/>
      <c r="I232" s="51"/>
      <c r="J232" s="90"/>
      <c r="K232" s="29"/>
      <c r="L232" s="349"/>
      <c r="M232" s="348"/>
      <c r="N232" s="348">
        <f t="shared" si="34"/>
        <v>0</v>
      </c>
      <c r="O232" s="348">
        <f t="shared" si="34"/>
        <v>0</v>
      </c>
      <c r="P232" s="348">
        <f t="shared" si="34"/>
        <v>0</v>
      </c>
      <c r="Q232" s="314"/>
    </row>
    <row r="233" spans="1:17" s="7" customFormat="1">
      <c r="A233" s="34" t="s">
        <v>460</v>
      </c>
      <c r="B233" s="5"/>
      <c r="C233" s="5"/>
      <c r="D233" s="123"/>
      <c r="E233" s="123"/>
      <c r="F233" s="124"/>
      <c r="G233" s="124"/>
      <c r="H233" s="326"/>
      <c r="I233" s="51"/>
      <c r="J233" s="93"/>
      <c r="K233" s="29"/>
      <c r="L233" s="349"/>
      <c r="M233" s="348"/>
      <c r="N233" s="348">
        <f t="shared" si="34"/>
        <v>0</v>
      </c>
      <c r="O233" s="348">
        <f t="shared" si="34"/>
        <v>0</v>
      </c>
      <c r="P233" s="348">
        <f t="shared" si="34"/>
        <v>0</v>
      </c>
      <c r="Q233" s="314"/>
    </row>
    <row r="234" spans="1:17" s="7" customFormat="1">
      <c r="A234" s="67"/>
      <c r="B234" s="5" t="s">
        <v>454</v>
      </c>
      <c r="C234" s="122"/>
      <c r="D234" s="96">
        <v>308.60000000000002</v>
      </c>
      <c r="E234" s="96">
        <v>314.39999999999998</v>
      </c>
      <c r="F234" s="124">
        <v>335.9</v>
      </c>
      <c r="G234" s="124">
        <v>379.81</v>
      </c>
      <c r="H234" s="326">
        <v>6.4000000000000001E-2</v>
      </c>
      <c r="I234" s="125">
        <f>G234*1.0622</f>
        <v>403.43418200000002</v>
      </c>
      <c r="J234" s="130">
        <f>I234*1.052</f>
        <v>424.41275946400003</v>
      </c>
      <c r="K234" s="29">
        <v>571.85132999999996</v>
      </c>
      <c r="L234" s="349">
        <v>631.89</v>
      </c>
      <c r="M234" s="348">
        <f t="shared" si="35"/>
        <v>707.71680000000003</v>
      </c>
      <c r="N234" s="348">
        <f t="shared" si="34"/>
        <v>771.41131200000007</v>
      </c>
      <c r="O234" s="348">
        <f t="shared" si="34"/>
        <v>840.83833008000011</v>
      </c>
      <c r="P234" s="348">
        <f t="shared" si="34"/>
        <v>916.51377978720018</v>
      </c>
      <c r="Q234" s="314"/>
    </row>
    <row r="235" spans="1:17" s="7" customFormat="1">
      <c r="A235" s="67"/>
      <c r="B235" s="5" t="s">
        <v>455</v>
      </c>
      <c r="C235" s="122"/>
      <c r="D235" s="131">
        <v>1.26</v>
      </c>
      <c r="E235" s="131">
        <v>1.2837000000000001</v>
      </c>
      <c r="F235" s="124">
        <v>1.3714999999999999</v>
      </c>
      <c r="G235" s="124">
        <v>1.5508</v>
      </c>
      <c r="H235" s="326">
        <v>6.4000000000000001E-2</v>
      </c>
      <c r="I235" s="125">
        <f>G235*1.0622</f>
        <v>1.6472597600000001</v>
      </c>
      <c r="J235" s="130">
        <f>I235*1.052</f>
        <v>1.7329172675200002</v>
      </c>
      <c r="K235" s="29">
        <v>2.3348035000000005</v>
      </c>
      <c r="L235" s="349">
        <v>2.58</v>
      </c>
      <c r="M235" s="348">
        <f t="shared" si="35"/>
        <v>2.8896000000000002</v>
      </c>
      <c r="N235" s="348">
        <f t="shared" si="34"/>
        <v>3.1496640000000005</v>
      </c>
      <c r="O235" s="348">
        <f t="shared" si="34"/>
        <v>3.4331337600000009</v>
      </c>
      <c r="P235" s="348">
        <f t="shared" si="34"/>
        <v>3.7421157984000013</v>
      </c>
      <c r="Q235" s="314"/>
    </row>
    <row r="236" spans="1:17" s="7" customFormat="1">
      <c r="A236" s="67"/>
      <c r="B236" s="5"/>
      <c r="C236" s="122"/>
      <c r="D236" s="96"/>
      <c r="E236" s="96"/>
      <c r="F236" s="124"/>
      <c r="G236" s="124"/>
      <c r="H236" s="326"/>
      <c r="I236" s="51"/>
      <c r="J236" s="93"/>
      <c r="K236" s="29"/>
      <c r="L236" s="349"/>
      <c r="M236" s="348"/>
      <c r="N236" s="348">
        <f t="shared" si="34"/>
        <v>0</v>
      </c>
      <c r="O236" s="348">
        <f t="shared" si="34"/>
        <v>0</v>
      </c>
      <c r="P236" s="348">
        <f t="shared" si="34"/>
        <v>0</v>
      </c>
      <c r="Q236" s="314"/>
    </row>
    <row r="237" spans="1:17" s="7" customFormat="1">
      <c r="A237" s="34" t="s">
        <v>461</v>
      </c>
      <c r="B237" s="5"/>
      <c r="C237" s="5"/>
      <c r="D237" s="96"/>
      <c r="E237" s="96"/>
      <c r="F237" s="124"/>
      <c r="G237" s="124"/>
      <c r="H237" s="326"/>
      <c r="I237" s="51"/>
      <c r="J237" s="93"/>
      <c r="K237" s="29"/>
      <c r="L237" s="349"/>
      <c r="M237" s="348"/>
      <c r="N237" s="348">
        <f t="shared" si="34"/>
        <v>0</v>
      </c>
      <c r="O237" s="348">
        <f t="shared" si="34"/>
        <v>0</v>
      </c>
      <c r="P237" s="348">
        <f t="shared" si="34"/>
        <v>0</v>
      </c>
      <c r="Q237" s="314"/>
    </row>
    <row r="238" spans="1:17" s="7" customFormat="1">
      <c r="A238" s="67"/>
      <c r="B238" s="5" t="s">
        <v>454</v>
      </c>
      <c r="C238" s="122"/>
      <c r="D238" s="96">
        <v>3434.1</v>
      </c>
      <c r="E238" s="96">
        <v>3498.66</v>
      </c>
      <c r="F238" s="124">
        <v>3737.97</v>
      </c>
      <c r="G238" s="124">
        <v>3932.34</v>
      </c>
      <c r="H238" s="326">
        <v>6.4000000000000001E-2</v>
      </c>
      <c r="I238" s="125">
        <f>G238*1.0622</f>
        <v>4176.9315480000005</v>
      </c>
      <c r="J238" s="130">
        <f>I238*1.052</f>
        <v>4394.1319884960003</v>
      </c>
      <c r="K238" s="29">
        <v>5830.3214399999997</v>
      </c>
      <c r="L238" s="349">
        <v>6442.5</v>
      </c>
      <c r="M238" s="348">
        <f t="shared" si="35"/>
        <v>7215.6</v>
      </c>
      <c r="N238" s="348">
        <f t="shared" si="34"/>
        <v>7865.0040000000008</v>
      </c>
      <c r="O238" s="348">
        <f t="shared" si="34"/>
        <v>8572.8543600000012</v>
      </c>
      <c r="P238" s="348">
        <f t="shared" si="34"/>
        <v>9344.4112524000011</v>
      </c>
      <c r="Q238" s="314"/>
    </row>
    <row r="239" spans="1:17" s="7" customFormat="1">
      <c r="A239" s="67"/>
      <c r="B239" s="5" t="s">
        <v>455</v>
      </c>
      <c r="C239" s="132"/>
      <c r="D239" s="131">
        <v>0.96</v>
      </c>
      <c r="E239" s="131">
        <v>0.97799999999999998</v>
      </c>
      <c r="F239" s="124">
        <v>1.0448999999999999</v>
      </c>
      <c r="G239" s="124">
        <v>1.0992</v>
      </c>
      <c r="H239" s="326">
        <v>6.4000000000000001E-2</v>
      </c>
      <c r="I239" s="125">
        <f>G239*1.0622</f>
        <v>1.1675702400000001</v>
      </c>
      <c r="J239" s="130">
        <f>I239*1.052</f>
        <v>1.2282838924800001</v>
      </c>
      <c r="K239" s="29">
        <v>1.6297009</v>
      </c>
      <c r="L239" s="349">
        <v>1.8008999999999999</v>
      </c>
      <c r="M239" s="348">
        <f t="shared" si="35"/>
        <v>2.0170080000000001</v>
      </c>
      <c r="N239" s="348">
        <f t="shared" si="34"/>
        <v>2.1985387200000002</v>
      </c>
      <c r="O239" s="348">
        <f t="shared" si="34"/>
        <v>2.3964072048000005</v>
      </c>
      <c r="P239" s="348">
        <f t="shared" si="34"/>
        <v>2.6120838532320008</v>
      </c>
      <c r="Q239" s="314"/>
    </row>
    <row r="240" spans="1:17" s="7" customFormat="1">
      <c r="A240" s="67"/>
      <c r="B240" s="5" t="s">
        <v>462</v>
      </c>
      <c r="C240" s="132"/>
      <c r="D240" s="96">
        <v>185.33</v>
      </c>
      <c r="E240" s="96">
        <v>185.33</v>
      </c>
      <c r="F240" s="124">
        <v>198.01</v>
      </c>
      <c r="G240" s="124">
        <v>208.3</v>
      </c>
      <c r="H240" s="326">
        <v>6.4000000000000001E-2</v>
      </c>
      <c r="I240" s="125">
        <f>G240*1.0622</f>
        <v>221.25626000000003</v>
      </c>
      <c r="J240" s="130">
        <f>I240*1.052</f>
        <v>232.76158552000004</v>
      </c>
      <c r="K240" s="29">
        <v>308.83632</v>
      </c>
      <c r="L240" s="349">
        <v>341.26</v>
      </c>
      <c r="M240" s="348">
        <f t="shared" si="35"/>
        <v>382.21120000000002</v>
      </c>
      <c r="N240" s="348">
        <f t="shared" si="34"/>
        <v>416.61020800000006</v>
      </c>
      <c r="O240" s="348">
        <f t="shared" si="34"/>
        <v>454.1051267200001</v>
      </c>
      <c r="P240" s="348">
        <f t="shared" si="34"/>
        <v>494.97458812480016</v>
      </c>
      <c r="Q240" s="314"/>
    </row>
    <row r="241" spans="1:17" s="7" customFormat="1">
      <c r="A241" s="67"/>
      <c r="B241" s="5"/>
      <c r="C241" s="5"/>
      <c r="D241" s="96"/>
      <c r="E241" s="96"/>
      <c r="F241" s="124"/>
      <c r="G241" s="124"/>
      <c r="H241" s="326"/>
      <c r="I241" s="51"/>
      <c r="J241" s="93"/>
      <c r="K241" s="29"/>
      <c r="L241" s="349"/>
      <c r="M241" s="348"/>
      <c r="N241" s="348">
        <f t="shared" si="34"/>
        <v>0</v>
      </c>
      <c r="O241" s="348">
        <f t="shared" si="34"/>
        <v>0</v>
      </c>
      <c r="P241" s="348">
        <f t="shared" si="34"/>
        <v>0</v>
      </c>
      <c r="Q241" s="314"/>
    </row>
    <row r="242" spans="1:17" s="7" customFormat="1">
      <c r="A242" s="34" t="s">
        <v>463</v>
      </c>
      <c r="B242" s="5"/>
      <c r="C242" s="5"/>
      <c r="D242" s="96"/>
      <c r="E242" s="96"/>
      <c r="F242" s="124"/>
      <c r="G242" s="124"/>
      <c r="H242" s="326"/>
      <c r="I242" s="51"/>
      <c r="J242" s="93"/>
      <c r="K242" s="29"/>
      <c r="L242" s="349"/>
      <c r="M242" s="348"/>
      <c r="N242" s="348">
        <f t="shared" si="34"/>
        <v>0</v>
      </c>
      <c r="O242" s="348">
        <f t="shared" si="34"/>
        <v>0</v>
      </c>
      <c r="P242" s="348">
        <f t="shared" si="34"/>
        <v>0</v>
      </c>
      <c r="Q242" s="314"/>
    </row>
    <row r="243" spans="1:17" s="7" customFormat="1">
      <c r="A243" s="34" t="s">
        <v>464</v>
      </c>
      <c r="B243" s="5"/>
      <c r="C243" s="5"/>
      <c r="D243" s="96"/>
      <c r="E243" s="96"/>
      <c r="F243" s="124"/>
      <c r="G243" s="124"/>
      <c r="H243" s="326"/>
      <c r="I243" s="51"/>
      <c r="J243" s="93"/>
      <c r="K243" s="29"/>
      <c r="L243" s="349"/>
      <c r="M243" s="348"/>
      <c r="N243" s="348">
        <f t="shared" si="34"/>
        <v>0</v>
      </c>
      <c r="O243" s="348">
        <f t="shared" si="34"/>
        <v>0</v>
      </c>
      <c r="P243" s="348">
        <f t="shared" si="34"/>
        <v>0</v>
      </c>
      <c r="Q243" s="314"/>
    </row>
    <row r="244" spans="1:17" s="7" customFormat="1">
      <c r="A244" s="67"/>
      <c r="B244" s="5" t="s">
        <v>456</v>
      </c>
      <c r="C244" s="5"/>
      <c r="D244" s="131">
        <v>0.85</v>
      </c>
      <c r="E244" s="131">
        <v>0.85580000000000001</v>
      </c>
      <c r="F244" s="124">
        <v>0.9143</v>
      </c>
      <c r="G244" s="124">
        <v>1.0338000000000001</v>
      </c>
      <c r="H244" s="326">
        <v>6.4000000000000001E-2</v>
      </c>
      <c r="I244" s="125">
        <f>G244*1.0622</f>
        <v>1.0981023600000002</v>
      </c>
      <c r="J244" s="130">
        <f>I244*1.052</f>
        <v>1.1552036827200003</v>
      </c>
      <c r="K244" s="29">
        <v>1.5566124000000001</v>
      </c>
      <c r="L244" s="349">
        <v>1.72</v>
      </c>
      <c r="M244" s="348">
        <f t="shared" si="35"/>
        <v>1.9264000000000001</v>
      </c>
      <c r="N244" s="348">
        <f t="shared" si="34"/>
        <v>2.0997760000000003</v>
      </c>
      <c r="O244" s="348">
        <f t="shared" si="34"/>
        <v>2.2887558400000003</v>
      </c>
      <c r="P244" s="348">
        <f t="shared" si="34"/>
        <v>2.4947438656000007</v>
      </c>
      <c r="Q244" s="314"/>
    </row>
    <row r="245" spans="1:17" s="7" customFormat="1">
      <c r="A245" s="67"/>
      <c r="B245" s="5" t="s">
        <v>457</v>
      </c>
      <c r="C245" s="5"/>
      <c r="D245" s="131">
        <v>1.08</v>
      </c>
      <c r="E245" s="131">
        <v>1.1003000000000001</v>
      </c>
      <c r="F245" s="124">
        <v>1.1756</v>
      </c>
      <c r="G245" s="124">
        <v>1.3291999999999999</v>
      </c>
      <c r="H245" s="326">
        <v>6.4000000000000001E-2</v>
      </c>
      <c r="I245" s="125">
        <f>G245*1.0622</f>
        <v>1.41187624</v>
      </c>
      <c r="J245" s="130">
        <f>I245*1.052</f>
        <v>1.4852938044800001</v>
      </c>
      <c r="K245" s="29">
        <v>2.0013587999999998</v>
      </c>
      <c r="L245" s="349">
        <v>2.2113999999999998</v>
      </c>
      <c r="M245" s="348">
        <f t="shared" si="35"/>
        <v>2.4767679999999999</v>
      </c>
      <c r="N245" s="348">
        <f t="shared" si="34"/>
        <v>2.69967712</v>
      </c>
      <c r="O245" s="348">
        <f t="shared" si="34"/>
        <v>2.9426480608000003</v>
      </c>
      <c r="P245" s="348">
        <f t="shared" si="34"/>
        <v>3.2074863862720004</v>
      </c>
      <c r="Q245" s="314"/>
    </row>
    <row r="246" spans="1:17" s="7" customFormat="1">
      <c r="A246" s="67"/>
      <c r="B246" s="5" t="s">
        <v>458</v>
      </c>
      <c r="C246" s="5"/>
      <c r="D246" s="131">
        <v>1.52</v>
      </c>
      <c r="E246" s="131">
        <v>1.5485</v>
      </c>
      <c r="F246" s="124">
        <v>1.6544000000000001</v>
      </c>
      <c r="G246" s="124">
        <v>1.8706</v>
      </c>
      <c r="H246" s="326">
        <v>6.4000000000000001E-2</v>
      </c>
      <c r="I246" s="125">
        <f>G246*1.0622</f>
        <v>1.9869513200000002</v>
      </c>
      <c r="J246" s="130">
        <f>I246*1.052</f>
        <v>2.0902727886400001</v>
      </c>
      <c r="K246" s="29">
        <v>2.816497</v>
      </c>
      <c r="L246" s="349">
        <v>3.1122000000000001</v>
      </c>
      <c r="M246" s="348">
        <f t="shared" si="35"/>
        <v>3.4856640000000003</v>
      </c>
      <c r="N246" s="348">
        <f t="shared" si="34"/>
        <v>3.7993737600000008</v>
      </c>
      <c r="O246" s="348">
        <f t="shared" si="34"/>
        <v>4.1413173984000009</v>
      </c>
      <c r="P246" s="348">
        <f t="shared" si="34"/>
        <v>4.5140359642560011</v>
      </c>
      <c r="Q246" s="314"/>
    </row>
    <row r="247" spans="1:17" s="7" customFormat="1">
      <c r="A247" s="67"/>
      <c r="B247" s="5" t="s">
        <v>459</v>
      </c>
      <c r="C247" s="5"/>
      <c r="D247" s="96">
        <v>1.79</v>
      </c>
      <c r="E247" s="96">
        <v>1.8236000000000001</v>
      </c>
      <c r="F247" s="124">
        <v>1.9482999999999999</v>
      </c>
      <c r="G247" s="124">
        <v>2.2029999999999998</v>
      </c>
      <c r="H247" s="326">
        <v>6.4000000000000001E-2</v>
      </c>
      <c r="I247" s="125">
        <f>G247*1.0622</f>
        <v>2.3400265999999998</v>
      </c>
      <c r="J247" s="130">
        <f>I247*1.052</f>
        <v>2.4617079831999997</v>
      </c>
      <c r="K247" s="29">
        <v>3.3164914000000003</v>
      </c>
      <c r="L247" s="349">
        <v>3.6650999999999998</v>
      </c>
      <c r="M247" s="348">
        <f t="shared" si="35"/>
        <v>4.1049120000000006</v>
      </c>
      <c r="N247" s="348">
        <f t="shared" si="34"/>
        <v>4.4743540800000012</v>
      </c>
      <c r="O247" s="348">
        <f t="shared" si="34"/>
        <v>4.8770459472000018</v>
      </c>
      <c r="P247" s="348">
        <f t="shared" si="34"/>
        <v>5.3159800824480028</v>
      </c>
      <c r="Q247" s="314"/>
    </row>
    <row r="248" spans="1:17" s="7" customFormat="1">
      <c r="A248" s="67"/>
      <c r="B248" s="5"/>
      <c r="C248" s="5"/>
      <c r="D248" s="96"/>
      <c r="E248" s="96"/>
      <c r="F248" s="124"/>
      <c r="G248" s="124"/>
      <c r="H248" s="326"/>
      <c r="I248" s="125"/>
      <c r="J248" s="130"/>
      <c r="K248" s="29"/>
      <c r="L248" s="349"/>
      <c r="M248" s="348"/>
      <c r="N248" s="348">
        <f t="shared" si="34"/>
        <v>0</v>
      </c>
      <c r="O248" s="348">
        <f t="shared" si="34"/>
        <v>0</v>
      </c>
      <c r="P248" s="348">
        <f t="shared" si="34"/>
        <v>0</v>
      </c>
      <c r="Q248" s="314"/>
    </row>
    <row r="249" spans="1:17" s="7" customFormat="1">
      <c r="A249" s="34" t="s">
        <v>465</v>
      </c>
      <c r="B249" s="5"/>
      <c r="C249" s="5"/>
      <c r="D249" s="96"/>
      <c r="E249" s="96"/>
      <c r="F249" s="124"/>
      <c r="G249" s="124"/>
      <c r="H249" s="326"/>
      <c r="I249" s="125"/>
      <c r="J249" s="130"/>
      <c r="K249" s="29"/>
      <c r="L249" s="349"/>
      <c r="M249" s="348"/>
      <c r="N249" s="348">
        <f t="shared" si="34"/>
        <v>0</v>
      </c>
      <c r="O249" s="348">
        <f t="shared" si="34"/>
        <v>0</v>
      </c>
      <c r="P249" s="348">
        <f t="shared" si="34"/>
        <v>0</v>
      </c>
      <c r="Q249" s="314"/>
    </row>
    <row r="250" spans="1:17" s="7" customFormat="1">
      <c r="A250" s="67"/>
      <c r="B250" s="5" t="s">
        <v>455</v>
      </c>
      <c r="C250" s="5"/>
      <c r="D250" s="96"/>
      <c r="E250" s="96"/>
      <c r="F250" s="124"/>
      <c r="G250" s="124"/>
      <c r="H250" s="326"/>
      <c r="I250" s="125"/>
      <c r="J250" s="130">
        <f>J235</f>
        <v>1.7329172675200002</v>
      </c>
      <c r="K250" s="130">
        <v>2.3348035000000005</v>
      </c>
      <c r="L250" s="350">
        <v>2.58</v>
      </c>
      <c r="M250" s="348">
        <f t="shared" si="35"/>
        <v>2.8896000000000002</v>
      </c>
      <c r="N250" s="348">
        <f t="shared" si="34"/>
        <v>3.1496640000000005</v>
      </c>
      <c r="O250" s="348">
        <f t="shared" si="34"/>
        <v>3.4331337600000009</v>
      </c>
      <c r="P250" s="348">
        <f t="shared" si="34"/>
        <v>3.7421157984000013</v>
      </c>
      <c r="Q250" s="314"/>
    </row>
    <row r="251" spans="1:17" s="7" customFormat="1">
      <c r="A251" s="67"/>
      <c r="B251" s="5"/>
      <c r="C251" s="5"/>
      <c r="D251" s="96"/>
      <c r="E251" s="96"/>
      <c r="F251" s="124"/>
      <c r="G251" s="124"/>
      <c r="H251" s="326"/>
      <c r="I251" s="125"/>
      <c r="J251" s="130"/>
      <c r="K251" s="29"/>
      <c r="L251" s="349"/>
      <c r="M251" s="348"/>
      <c r="N251" s="348">
        <f t="shared" si="34"/>
        <v>0</v>
      </c>
      <c r="O251" s="348">
        <f t="shared" si="34"/>
        <v>0</v>
      </c>
      <c r="P251" s="348">
        <f t="shared" si="34"/>
        <v>0</v>
      </c>
      <c r="Q251" s="314"/>
    </row>
    <row r="252" spans="1:17" s="7" customFormat="1">
      <c r="A252" s="67"/>
      <c r="B252" s="5"/>
      <c r="C252" s="5"/>
      <c r="D252" s="96"/>
      <c r="E252" s="96"/>
      <c r="F252" s="124"/>
      <c r="G252" s="124"/>
      <c r="H252" s="326"/>
      <c r="I252" s="125"/>
      <c r="J252" s="130"/>
      <c r="K252" s="29"/>
      <c r="L252" s="349"/>
      <c r="M252" s="348"/>
      <c r="N252" s="348">
        <f t="shared" si="34"/>
        <v>0</v>
      </c>
      <c r="O252" s="348">
        <f t="shared" si="34"/>
        <v>0</v>
      </c>
      <c r="P252" s="348">
        <f t="shared" si="34"/>
        <v>0</v>
      </c>
      <c r="Q252" s="314"/>
    </row>
    <row r="253" spans="1:17" s="7" customFormat="1">
      <c r="A253" s="67"/>
      <c r="B253" s="5"/>
      <c r="C253" s="5"/>
      <c r="D253" s="96"/>
      <c r="E253" s="96"/>
      <c r="F253" s="124"/>
      <c r="G253" s="124"/>
      <c r="H253" s="326"/>
      <c r="I253" s="51"/>
      <c r="J253" s="93"/>
      <c r="K253" s="29"/>
      <c r="L253" s="349"/>
      <c r="M253" s="314"/>
      <c r="N253" s="348">
        <f t="shared" si="34"/>
        <v>0</v>
      </c>
      <c r="O253" s="348">
        <f t="shared" si="34"/>
        <v>0</v>
      </c>
      <c r="P253" s="348">
        <f t="shared" si="34"/>
        <v>0</v>
      </c>
      <c r="Q253" s="314"/>
    </row>
    <row r="254" spans="1:17" s="7" customFormat="1">
      <c r="A254" s="34" t="s">
        <v>466</v>
      </c>
      <c r="B254" s="5"/>
      <c r="C254" s="5"/>
      <c r="D254" s="96"/>
      <c r="E254" s="96"/>
      <c r="F254" s="124"/>
      <c r="G254" s="124"/>
      <c r="H254" s="326"/>
      <c r="I254" s="51"/>
      <c r="J254" s="93"/>
      <c r="K254" s="29"/>
      <c r="L254" s="349"/>
      <c r="M254" s="314"/>
      <c r="N254" s="348">
        <f t="shared" si="34"/>
        <v>0</v>
      </c>
      <c r="O254" s="348">
        <f t="shared" si="34"/>
        <v>0</v>
      </c>
      <c r="P254" s="348">
        <f t="shared" si="34"/>
        <v>0</v>
      </c>
      <c r="Q254" s="314"/>
    </row>
    <row r="255" spans="1:17" s="7" customFormat="1">
      <c r="A255" s="67"/>
      <c r="B255" s="5" t="s">
        <v>455</v>
      </c>
      <c r="C255" s="5"/>
      <c r="D255" s="131">
        <v>0.33</v>
      </c>
      <c r="E255" s="131">
        <v>0.3795</v>
      </c>
      <c r="F255" s="124">
        <v>0.41</v>
      </c>
      <c r="G255" s="124">
        <v>0.49</v>
      </c>
      <c r="H255" s="326">
        <v>6.4000000000000001E-2</v>
      </c>
      <c r="I255" s="125">
        <f>G255*1.0622</f>
        <v>0.520478</v>
      </c>
      <c r="J255" s="130">
        <f>I255*1.052</f>
        <v>0.54754285599999997</v>
      </c>
      <c r="K255" s="29">
        <v>2.3348035000000005</v>
      </c>
      <c r="L255" s="349">
        <v>2.58</v>
      </c>
      <c r="M255" s="314">
        <f t="shared" si="35"/>
        <v>2.8896000000000002</v>
      </c>
      <c r="N255" s="348">
        <f t="shared" si="34"/>
        <v>3.1496640000000005</v>
      </c>
      <c r="O255" s="348">
        <f t="shared" si="34"/>
        <v>3.4331337600000009</v>
      </c>
      <c r="P255" s="348">
        <f t="shared" si="34"/>
        <v>3.7421157984000013</v>
      </c>
      <c r="Q255" s="314"/>
    </row>
    <row r="256" spans="1:17" s="7" customFormat="1">
      <c r="A256" s="67"/>
      <c r="B256" s="5"/>
      <c r="C256" s="5"/>
      <c r="D256" s="131"/>
      <c r="E256" s="131"/>
      <c r="F256" s="124"/>
      <c r="G256" s="124"/>
      <c r="H256" s="326"/>
      <c r="I256" s="125"/>
      <c r="J256" s="130"/>
      <c r="K256" s="29"/>
      <c r="L256" s="314"/>
      <c r="M256" s="314"/>
      <c r="N256" s="314"/>
      <c r="O256" s="314"/>
      <c r="P256" s="314"/>
      <c r="Q256" s="314"/>
    </row>
    <row r="257" spans="1:17" s="7" customFormat="1" ht="13.9">
      <c r="A257" s="317"/>
      <c r="B257" s="317"/>
      <c r="C257" s="317"/>
      <c r="D257" s="96"/>
      <c r="E257" s="96"/>
      <c r="F257" s="96"/>
      <c r="G257" s="96"/>
      <c r="H257" s="326"/>
      <c r="I257" s="51"/>
      <c r="J257" s="93"/>
      <c r="K257" s="48" t="s">
        <v>196</v>
      </c>
      <c r="L257" s="317" t="s">
        <v>813</v>
      </c>
      <c r="M257" s="317" t="s">
        <v>198</v>
      </c>
      <c r="N257" s="317" t="s">
        <v>1223</v>
      </c>
      <c r="O257" s="317" t="s">
        <v>1217</v>
      </c>
      <c r="P257" s="388" t="s">
        <v>1218</v>
      </c>
      <c r="Q257" s="388"/>
    </row>
    <row r="258" spans="1:17" s="7" customFormat="1">
      <c r="A258" s="34" t="s">
        <v>467</v>
      </c>
      <c r="B258" s="5"/>
      <c r="C258" s="5"/>
      <c r="D258" s="96"/>
      <c r="E258" s="96"/>
      <c r="F258" s="96"/>
      <c r="G258" s="96"/>
      <c r="H258" s="326"/>
      <c r="I258" s="51"/>
      <c r="J258" s="93"/>
      <c r="K258" s="29"/>
      <c r="L258" s="314"/>
      <c r="M258" s="314"/>
      <c r="N258" s="314"/>
      <c r="O258" s="314"/>
      <c r="P258" s="314"/>
      <c r="Q258" s="314"/>
    </row>
    <row r="259" spans="1:17" s="7" customFormat="1">
      <c r="A259" s="34"/>
      <c r="B259" s="5" t="s">
        <v>468</v>
      </c>
      <c r="C259" s="5"/>
      <c r="D259" s="96">
        <v>4976.1400000000003</v>
      </c>
      <c r="E259" s="96">
        <v>5423.9926000000005</v>
      </c>
      <c r="F259" s="96">
        <f>E259+E259*H259</f>
        <v>5771.1281264000008</v>
      </c>
      <c r="G259" s="96">
        <v>6500</v>
      </c>
      <c r="H259" s="326">
        <v>6.4000000000000001E-2</v>
      </c>
      <c r="I259" s="125">
        <f>G259*1.0622</f>
        <v>6904.3</v>
      </c>
      <c r="J259" s="130">
        <f>I259*1.052</f>
        <v>7263.3236000000006</v>
      </c>
      <c r="K259" s="29">
        <v>8015.3971788384006</v>
      </c>
      <c r="L259" s="314">
        <f>K259*1.049</f>
        <v>8408.1516406014816</v>
      </c>
      <c r="M259" s="314">
        <f>L259*1.043</f>
        <v>8769.7021611473447</v>
      </c>
      <c r="N259" s="314">
        <f>M259*1.034</f>
        <v>9067.8720346263544</v>
      </c>
      <c r="O259" s="314">
        <f>N259*1.033</f>
        <v>9367.1118117690239</v>
      </c>
      <c r="P259" s="314">
        <f>O259*1.032</f>
        <v>9666.8593897456321</v>
      </c>
      <c r="Q259" s="314"/>
    </row>
    <row r="260" spans="1:17" s="7" customFormat="1">
      <c r="A260" s="34"/>
      <c r="B260" s="5" t="s">
        <v>333</v>
      </c>
      <c r="C260" s="5"/>
      <c r="D260" s="96">
        <v>1137.4100000000001</v>
      </c>
      <c r="E260" s="96">
        <v>1239.7769000000001</v>
      </c>
      <c r="F260" s="96">
        <f>E260+E260*H260</f>
        <v>1319.1226216</v>
      </c>
      <c r="G260" s="96">
        <v>1500</v>
      </c>
      <c r="H260" s="326">
        <v>6.4000000000000001E-2</v>
      </c>
      <c r="I260" s="125">
        <f>G260*1.0622</f>
        <v>1593.3</v>
      </c>
      <c r="J260" s="130">
        <f>I260*1.052</f>
        <v>1676.1515999999999</v>
      </c>
      <c r="K260" s="29">
        <v>1849.7070412703999</v>
      </c>
      <c r="L260" s="314">
        <f>K260*1.049</f>
        <v>1940.3426862926494</v>
      </c>
      <c r="M260" s="314">
        <f>L260*1.043</f>
        <v>2023.7774218032332</v>
      </c>
      <c r="N260" s="314">
        <f t="shared" ref="N260:N281" si="36">M260*1.034</f>
        <v>2092.5858541445432</v>
      </c>
      <c r="O260" s="314">
        <f t="shared" ref="O260:O281" si="37">N260*1.033</f>
        <v>2161.6411873313127</v>
      </c>
      <c r="P260" s="314">
        <f t="shared" ref="P260:P281" si="38">O260*1.032</f>
        <v>2230.8137053259147</v>
      </c>
      <c r="Q260" s="314"/>
    </row>
    <row r="261" spans="1:17" s="7" customFormat="1">
      <c r="A261" s="34"/>
      <c r="B261" s="5" t="s">
        <v>334</v>
      </c>
      <c r="C261" s="5"/>
      <c r="D261" s="96"/>
      <c r="E261" s="96"/>
      <c r="F261" s="96"/>
      <c r="G261" s="96">
        <v>250</v>
      </c>
      <c r="H261" s="326"/>
      <c r="I261" s="125">
        <f>G261*1.0622</f>
        <v>265.55</v>
      </c>
      <c r="J261" s="130">
        <f>I261*1.052</f>
        <v>279.35860000000002</v>
      </c>
      <c r="K261" s="29">
        <v>308.28450687840007</v>
      </c>
      <c r="L261" s="314">
        <f>K261*1.049</f>
        <v>323.39044771544167</v>
      </c>
      <c r="M261" s="314">
        <f>L261*1.043</f>
        <v>337.29623696720563</v>
      </c>
      <c r="N261" s="314">
        <f t="shared" si="36"/>
        <v>348.76430902409061</v>
      </c>
      <c r="O261" s="314">
        <f t="shared" si="37"/>
        <v>360.27353122188555</v>
      </c>
      <c r="P261" s="314">
        <f t="shared" si="38"/>
        <v>371.80228422098588</v>
      </c>
      <c r="Q261" s="314"/>
    </row>
    <row r="262" spans="1:17" s="7" customFormat="1">
      <c r="A262" s="34"/>
      <c r="B262" s="5" t="s">
        <v>335</v>
      </c>
      <c r="C262" s="5"/>
      <c r="D262" s="96"/>
      <c r="E262" s="96"/>
      <c r="F262" s="96"/>
      <c r="G262" s="96">
        <v>500</v>
      </c>
      <c r="H262" s="326"/>
      <c r="I262" s="125">
        <f>G262*1.0622</f>
        <v>531.1</v>
      </c>
      <c r="J262" s="130">
        <f>I262*1.052</f>
        <v>558.71720000000005</v>
      </c>
      <c r="K262" s="29">
        <v>616.56901375680013</v>
      </c>
      <c r="L262" s="314">
        <f>K262*1.049</f>
        <v>646.78089543088333</v>
      </c>
      <c r="M262" s="314">
        <f>L262*1.043</f>
        <v>674.59247393441126</v>
      </c>
      <c r="N262" s="314">
        <f t="shared" si="36"/>
        <v>697.52861804818122</v>
      </c>
      <c r="O262" s="314">
        <f t="shared" si="37"/>
        <v>720.5470624437711</v>
      </c>
      <c r="P262" s="314">
        <f t="shared" si="38"/>
        <v>743.60456844197176</v>
      </c>
      <c r="Q262" s="314"/>
    </row>
    <row r="263" spans="1:17" s="7" customFormat="1">
      <c r="A263" s="34"/>
      <c r="B263" s="5"/>
      <c r="C263" s="5"/>
      <c r="D263" s="96"/>
      <c r="E263" s="96"/>
      <c r="F263" s="96"/>
      <c r="G263" s="96"/>
      <c r="H263" s="326"/>
      <c r="I263" s="51"/>
      <c r="J263" s="93"/>
      <c r="K263" s="29"/>
      <c r="L263" s="314"/>
      <c r="M263" s="314"/>
      <c r="N263" s="314">
        <f t="shared" si="36"/>
        <v>0</v>
      </c>
      <c r="O263" s="314">
        <f t="shared" si="37"/>
        <v>0</v>
      </c>
      <c r="P263" s="314">
        <f t="shared" si="38"/>
        <v>0</v>
      </c>
      <c r="Q263" s="314"/>
    </row>
    <row r="264" spans="1:17" s="7" customFormat="1">
      <c r="A264" s="34"/>
      <c r="B264" s="5"/>
      <c r="C264" s="5"/>
      <c r="D264" s="96"/>
      <c r="E264" s="96"/>
      <c r="F264" s="96"/>
      <c r="G264" s="96"/>
      <c r="H264" s="326"/>
      <c r="I264" s="51"/>
      <c r="J264" s="93"/>
      <c r="K264" s="29"/>
      <c r="L264" s="314"/>
      <c r="M264" s="314"/>
      <c r="N264" s="314">
        <f t="shared" si="36"/>
        <v>0</v>
      </c>
      <c r="O264" s="314">
        <f t="shared" si="37"/>
        <v>0</v>
      </c>
      <c r="P264" s="314">
        <f t="shared" si="38"/>
        <v>0</v>
      </c>
      <c r="Q264" s="314"/>
    </row>
    <row r="265" spans="1:17" s="7" customFormat="1">
      <c r="A265" s="34" t="s">
        <v>469</v>
      </c>
      <c r="B265" s="5"/>
      <c r="C265" s="5"/>
      <c r="D265" s="96"/>
      <c r="E265" s="96"/>
      <c r="F265" s="96"/>
      <c r="G265" s="96"/>
      <c r="H265" s="326"/>
      <c r="I265" s="51"/>
      <c r="J265" s="93"/>
      <c r="K265" s="29"/>
      <c r="L265" s="314"/>
      <c r="M265" s="314"/>
      <c r="N265" s="314">
        <f t="shared" si="36"/>
        <v>0</v>
      </c>
      <c r="O265" s="314">
        <f t="shared" si="37"/>
        <v>0</v>
      </c>
      <c r="P265" s="314">
        <f t="shared" si="38"/>
        <v>0</v>
      </c>
      <c r="Q265" s="314"/>
    </row>
    <row r="266" spans="1:17" s="7" customFormat="1">
      <c r="A266" s="34"/>
      <c r="B266" s="5" t="s">
        <v>470</v>
      </c>
      <c r="C266" s="5"/>
      <c r="D266" s="96"/>
      <c r="E266" s="96"/>
      <c r="F266" s="96"/>
      <c r="G266" s="96"/>
      <c r="H266" s="326"/>
      <c r="I266" s="51"/>
      <c r="J266" s="93"/>
      <c r="K266" s="29"/>
      <c r="L266" s="314"/>
      <c r="M266" s="314"/>
      <c r="N266" s="314">
        <f t="shared" si="36"/>
        <v>0</v>
      </c>
      <c r="O266" s="314">
        <f t="shared" si="37"/>
        <v>0</v>
      </c>
      <c r="P266" s="314">
        <f t="shared" si="38"/>
        <v>0</v>
      </c>
      <c r="Q266" s="314"/>
    </row>
    <row r="267" spans="1:17" s="7" customFormat="1">
      <c r="A267" s="34"/>
      <c r="B267" s="5" t="s">
        <v>471</v>
      </c>
      <c r="C267" s="5"/>
      <c r="D267" s="96"/>
      <c r="E267" s="96"/>
      <c r="F267" s="96"/>
      <c r="G267" s="96"/>
      <c r="H267" s="326"/>
      <c r="I267" s="51"/>
      <c r="J267" s="93"/>
      <c r="K267" s="29"/>
      <c r="L267" s="314"/>
      <c r="M267" s="314"/>
      <c r="N267" s="314">
        <f t="shared" si="36"/>
        <v>0</v>
      </c>
      <c r="O267" s="314">
        <f t="shared" si="37"/>
        <v>0</v>
      </c>
      <c r="P267" s="314">
        <f t="shared" si="38"/>
        <v>0</v>
      </c>
      <c r="Q267" s="314"/>
    </row>
    <row r="268" spans="1:17" s="7" customFormat="1">
      <c r="A268" s="34"/>
      <c r="B268" s="5" t="s">
        <v>472</v>
      </c>
      <c r="C268" s="5"/>
      <c r="D268" s="96"/>
      <c r="E268" s="96"/>
      <c r="F268" s="96"/>
      <c r="G268" s="96"/>
      <c r="H268" s="326"/>
      <c r="I268" s="51"/>
      <c r="J268" s="93"/>
      <c r="K268" s="29"/>
      <c r="L268" s="314"/>
      <c r="M268" s="314"/>
      <c r="N268" s="314">
        <f t="shared" si="36"/>
        <v>0</v>
      </c>
      <c r="O268" s="314">
        <f t="shared" si="37"/>
        <v>0</v>
      </c>
      <c r="P268" s="314">
        <f t="shared" si="38"/>
        <v>0</v>
      </c>
      <c r="Q268" s="314"/>
    </row>
    <row r="269" spans="1:17" s="7" customFormat="1">
      <c r="A269" s="34"/>
      <c r="B269" s="5" t="s">
        <v>471</v>
      </c>
      <c r="C269" s="5"/>
      <c r="D269" s="96"/>
      <c r="E269" s="96"/>
      <c r="F269" s="96"/>
      <c r="G269" s="96"/>
      <c r="H269" s="326"/>
      <c r="I269" s="51"/>
      <c r="J269" s="93"/>
      <c r="K269" s="29"/>
      <c r="L269" s="314"/>
      <c r="M269" s="314"/>
      <c r="N269" s="314">
        <f t="shared" si="36"/>
        <v>0</v>
      </c>
      <c r="O269" s="314">
        <f t="shared" si="37"/>
        <v>0</v>
      </c>
      <c r="P269" s="314">
        <f t="shared" si="38"/>
        <v>0</v>
      </c>
      <c r="Q269" s="314"/>
    </row>
    <row r="270" spans="1:17" s="7" customFormat="1">
      <c r="A270" s="34"/>
      <c r="B270" s="5" t="s">
        <v>473</v>
      </c>
      <c r="C270" s="5"/>
      <c r="D270" s="96"/>
      <c r="E270" s="96"/>
      <c r="F270" s="96"/>
      <c r="G270" s="96"/>
      <c r="H270" s="326"/>
      <c r="I270" s="51"/>
      <c r="J270" s="93"/>
      <c r="K270" s="29"/>
      <c r="L270" s="314"/>
      <c r="M270" s="314"/>
      <c r="N270" s="314">
        <f t="shared" si="36"/>
        <v>0</v>
      </c>
      <c r="O270" s="314">
        <f t="shared" si="37"/>
        <v>0</v>
      </c>
      <c r="P270" s="314">
        <f t="shared" si="38"/>
        <v>0</v>
      </c>
      <c r="Q270" s="314"/>
    </row>
    <row r="271" spans="1:17" s="7" customFormat="1">
      <c r="A271" s="67"/>
      <c r="B271" s="5"/>
      <c r="C271" s="5"/>
      <c r="D271" s="96"/>
      <c r="E271" s="96"/>
      <c r="F271" s="96"/>
      <c r="G271" s="96"/>
      <c r="H271" s="326"/>
      <c r="I271" s="51"/>
      <c r="J271" s="93"/>
      <c r="K271" s="29"/>
      <c r="L271" s="314"/>
      <c r="M271" s="314"/>
      <c r="N271" s="314">
        <f t="shared" si="36"/>
        <v>0</v>
      </c>
      <c r="O271" s="314">
        <f t="shared" si="37"/>
        <v>0</v>
      </c>
      <c r="P271" s="314">
        <f t="shared" si="38"/>
        <v>0</v>
      </c>
      <c r="Q271" s="314"/>
    </row>
    <row r="272" spans="1:17" s="7" customFormat="1">
      <c r="A272" s="34" t="s">
        <v>474</v>
      </c>
      <c r="B272" s="5"/>
      <c r="C272" s="5"/>
      <c r="D272" s="96"/>
      <c r="E272" s="96"/>
      <c r="F272" s="96"/>
      <c r="G272" s="96"/>
      <c r="H272" s="326"/>
      <c r="I272" s="51"/>
      <c r="J272" s="93"/>
      <c r="K272" s="29"/>
      <c r="L272" s="314"/>
      <c r="M272" s="314"/>
      <c r="N272" s="314">
        <f t="shared" si="36"/>
        <v>0</v>
      </c>
      <c r="O272" s="314">
        <f t="shared" si="37"/>
        <v>0</v>
      </c>
      <c r="P272" s="314">
        <f t="shared" si="38"/>
        <v>0</v>
      </c>
      <c r="Q272" s="314"/>
    </row>
    <row r="273" spans="1:17" s="7" customFormat="1">
      <c r="A273" s="67"/>
      <c r="B273" s="5" t="s">
        <v>475</v>
      </c>
      <c r="C273" s="5"/>
      <c r="D273" s="96">
        <v>135.72999999999999</v>
      </c>
      <c r="E273" s="96">
        <v>147.94569999999999</v>
      </c>
      <c r="F273" s="96">
        <f>E273+E273*H273</f>
        <v>157.4142248</v>
      </c>
      <c r="G273" s="96">
        <v>200</v>
      </c>
      <c r="H273" s="326">
        <v>6.4000000000000001E-2</v>
      </c>
      <c r="I273" s="125">
        <f>G273*1.0622</f>
        <v>212.44</v>
      </c>
      <c r="J273" s="130">
        <f>I273*1.052</f>
        <v>223.48688000000001</v>
      </c>
      <c r="K273" s="29">
        <v>246.62760550272</v>
      </c>
      <c r="L273" s="314">
        <f>K273*1.049</f>
        <v>258.71235817235328</v>
      </c>
      <c r="M273" s="314">
        <f>L273*1.043</f>
        <v>269.83698957376447</v>
      </c>
      <c r="N273" s="314">
        <f t="shared" si="36"/>
        <v>279.0114472192725</v>
      </c>
      <c r="O273" s="314">
        <f t="shared" si="37"/>
        <v>288.21882497750846</v>
      </c>
      <c r="P273" s="314">
        <f t="shared" si="38"/>
        <v>297.44182737678875</v>
      </c>
      <c r="Q273" s="314"/>
    </row>
    <row r="274" spans="1:17" s="7" customFormat="1">
      <c r="A274" s="67"/>
      <c r="B274" s="5" t="s">
        <v>476</v>
      </c>
      <c r="C274" s="5"/>
      <c r="D274" s="96">
        <v>610.79999999999995</v>
      </c>
      <c r="E274" s="96">
        <v>665.77199999999993</v>
      </c>
      <c r="F274" s="96">
        <f>E274+E274*H274</f>
        <v>708.38140799999996</v>
      </c>
      <c r="G274" s="96">
        <v>800</v>
      </c>
      <c r="H274" s="326">
        <v>6.4000000000000001E-2</v>
      </c>
      <c r="I274" s="125">
        <f>G274*1.0622</f>
        <v>849.76</v>
      </c>
      <c r="J274" s="130">
        <f>I274*1.052</f>
        <v>893.94752000000005</v>
      </c>
      <c r="K274" s="29">
        <v>986.51042201088001</v>
      </c>
      <c r="L274" s="314">
        <f>K274*1.049</f>
        <v>1034.8494326894131</v>
      </c>
      <c r="M274" s="314">
        <f>L274*1.043</f>
        <v>1079.3479582950579</v>
      </c>
      <c r="N274" s="314">
        <f t="shared" si="36"/>
        <v>1116.04578887709</v>
      </c>
      <c r="O274" s="314">
        <f t="shared" si="37"/>
        <v>1152.8752999100338</v>
      </c>
      <c r="P274" s="314">
        <f t="shared" si="38"/>
        <v>1189.767309507155</v>
      </c>
      <c r="Q274" s="314"/>
    </row>
    <row r="275" spans="1:17" s="7" customFormat="1">
      <c r="A275" s="67"/>
      <c r="B275" s="5"/>
      <c r="C275" s="5"/>
      <c r="D275" s="96"/>
      <c r="E275" s="96"/>
      <c r="F275" s="96"/>
      <c r="G275" s="96"/>
      <c r="H275" s="326"/>
      <c r="I275" s="51"/>
      <c r="J275" s="93"/>
      <c r="K275" s="29"/>
      <c r="L275" s="314"/>
      <c r="M275" s="314"/>
      <c r="N275" s="314">
        <f t="shared" si="36"/>
        <v>0</v>
      </c>
      <c r="O275" s="314">
        <f t="shared" si="37"/>
        <v>0</v>
      </c>
      <c r="P275" s="314">
        <f t="shared" si="38"/>
        <v>0</v>
      </c>
      <c r="Q275" s="314"/>
    </row>
    <row r="276" spans="1:17" s="7" customFormat="1">
      <c r="A276" s="34" t="s">
        <v>477</v>
      </c>
      <c r="B276" s="5"/>
      <c r="C276" s="5"/>
      <c r="D276" s="96"/>
      <c r="E276" s="96"/>
      <c r="F276" s="96"/>
      <c r="G276" s="96"/>
      <c r="H276" s="326"/>
      <c r="I276" s="51"/>
      <c r="J276" s="93"/>
      <c r="K276" s="29"/>
      <c r="L276" s="314"/>
      <c r="M276" s="314"/>
      <c r="N276" s="314">
        <f t="shared" si="36"/>
        <v>0</v>
      </c>
      <c r="O276" s="314">
        <f t="shared" si="37"/>
        <v>0</v>
      </c>
      <c r="P276" s="314">
        <f t="shared" si="38"/>
        <v>0</v>
      </c>
      <c r="Q276" s="314"/>
    </row>
    <row r="277" spans="1:17" s="7" customFormat="1">
      <c r="A277" s="67"/>
      <c r="B277" s="5" t="s">
        <v>321</v>
      </c>
      <c r="C277" s="5"/>
      <c r="D277" s="96">
        <v>169.66</v>
      </c>
      <c r="E277" s="96">
        <v>148.4</v>
      </c>
      <c r="F277" s="96">
        <v>148.4</v>
      </c>
      <c r="G277" s="96">
        <v>200</v>
      </c>
      <c r="H277" s="326">
        <v>6.4000000000000001E-2</v>
      </c>
      <c r="I277" s="125">
        <f>G277*1.0622</f>
        <v>212.44</v>
      </c>
      <c r="J277" s="130">
        <f>I277*1.052</f>
        <v>223.48688000000001</v>
      </c>
      <c r="K277" s="29">
        <v>246.62760550272</v>
      </c>
      <c r="L277" s="314">
        <f>K277*1.049</f>
        <v>258.71235817235328</v>
      </c>
      <c r="M277" s="314">
        <f>L277*1.043</f>
        <v>269.83698957376447</v>
      </c>
      <c r="N277" s="314">
        <f t="shared" si="36"/>
        <v>279.0114472192725</v>
      </c>
      <c r="O277" s="314">
        <f t="shared" si="37"/>
        <v>288.21882497750846</v>
      </c>
      <c r="P277" s="314">
        <f t="shared" si="38"/>
        <v>297.44182737678875</v>
      </c>
      <c r="Q277" s="314"/>
    </row>
    <row r="278" spans="1:17" s="7" customFormat="1">
      <c r="A278" s="67"/>
      <c r="B278" s="5" t="s">
        <v>478</v>
      </c>
      <c r="C278" s="5"/>
      <c r="D278" s="96"/>
      <c r="E278" s="96"/>
      <c r="F278" s="96"/>
      <c r="G278" s="96"/>
      <c r="H278" s="326"/>
      <c r="I278" s="51"/>
      <c r="J278" s="93"/>
      <c r="K278" s="29"/>
      <c r="L278" s="314"/>
      <c r="M278" s="314"/>
      <c r="N278" s="314">
        <f t="shared" si="36"/>
        <v>0</v>
      </c>
      <c r="O278" s="314">
        <f t="shared" si="37"/>
        <v>0</v>
      </c>
      <c r="P278" s="314">
        <f t="shared" si="38"/>
        <v>0</v>
      </c>
      <c r="Q278" s="314"/>
    </row>
    <row r="279" spans="1:17" s="7" customFormat="1">
      <c r="A279" s="67"/>
      <c r="B279" s="5"/>
      <c r="C279" s="5"/>
      <c r="D279" s="96"/>
      <c r="E279" s="96"/>
      <c r="F279" s="96"/>
      <c r="G279" s="96"/>
      <c r="H279" s="326"/>
      <c r="I279" s="51"/>
      <c r="J279" s="93"/>
      <c r="K279" s="29"/>
      <c r="L279" s="314"/>
      <c r="M279" s="314"/>
      <c r="N279" s="314">
        <f t="shared" si="36"/>
        <v>0</v>
      </c>
      <c r="O279" s="314">
        <f t="shared" si="37"/>
        <v>0</v>
      </c>
      <c r="P279" s="314">
        <f t="shared" si="38"/>
        <v>0</v>
      </c>
      <c r="Q279" s="314"/>
    </row>
    <row r="280" spans="1:17" s="7" customFormat="1">
      <c r="A280" s="34" t="s">
        <v>479</v>
      </c>
      <c r="B280" s="5"/>
      <c r="C280" s="5"/>
      <c r="D280" s="96"/>
      <c r="E280" s="96"/>
      <c r="F280" s="96"/>
      <c r="G280" s="96"/>
      <c r="H280" s="326"/>
      <c r="I280" s="51"/>
      <c r="J280" s="93"/>
      <c r="K280" s="29"/>
      <c r="L280" s="314"/>
      <c r="M280" s="314"/>
      <c r="N280" s="314">
        <f t="shared" si="36"/>
        <v>0</v>
      </c>
      <c r="O280" s="314">
        <f t="shared" si="37"/>
        <v>0</v>
      </c>
      <c r="P280" s="314">
        <f t="shared" si="38"/>
        <v>0</v>
      </c>
      <c r="Q280" s="314"/>
    </row>
    <row r="281" spans="1:17" s="7" customFormat="1">
      <c r="A281" s="67"/>
      <c r="B281" s="5" t="s">
        <v>480</v>
      </c>
      <c r="C281" s="5"/>
      <c r="D281" s="96">
        <v>88.23</v>
      </c>
      <c r="E281" s="96">
        <v>77.17</v>
      </c>
      <c r="F281" s="96">
        <v>77.17</v>
      </c>
      <c r="G281" s="96">
        <v>100</v>
      </c>
      <c r="H281" s="326">
        <v>6.4000000000000001E-2</v>
      </c>
      <c r="I281" s="125">
        <f>G281*1.0622</f>
        <v>106.22</v>
      </c>
      <c r="J281" s="130">
        <f>I281*1.052</f>
        <v>111.74344000000001</v>
      </c>
      <c r="K281" s="29">
        <v>123.31380275136</v>
      </c>
      <c r="L281" s="314">
        <f>K281*1.049</f>
        <v>129.35617908617664</v>
      </c>
      <c r="M281" s="314">
        <f>L281*1.043</f>
        <v>134.91849478688223</v>
      </c>
      <c r="N281" s="314">
        <f t="shared" si="36"/>
        <v>139.50572360963625</v>
      </c>
      <c r="O281" s="314">
        <f t="shared" si="37"/>
        <v>144.10941248875423</v>
      </c>
      <c r="P281" s="314">
        <f t="shared" si="38"/>
        <v>148.72091368839438</v>
      </c>
      <c r="Q281" s="314"/>
    </row>
    <row r="282" spans="1:17" s="7" customFormat="1">
      <c r="A282" s="67"/>
      <c r="B282" s="5"/>
      <c r="C282" s="5"/>
      <c r="D282" s="35"/>
      <c r="E282" s="35"/>
      <c r="F282" s="37"/>
      <c r="G282" s="37"/>
      <c r="H282" s="326"/>
      <c r="I282" s="51"/>
      <c r="J282" s="93"/>
      <c r="K282" s="29"/>
      <c r="L282" s="314"/>
      <c r="M282" s="314"/>
      <c r="N282" s="314"/>
      <c r="O282" s="314"/>
      <c r="P282" s="314"/>
      <c r="Q282" s="314"/>
    </row>
    <row r="283" spans="1:17" s="7" customFormat="1">
      <c r="A283" s="133" t="s">
        <v>481</v>
      </c>
      <c r="B283" s="5"/>
      <c r="C283" s="5"/>
      <c r="D283" s="35"/>
      <c r="E283" s="35"/>
      <c r="F283" s="37"/>
      <c r="G283" s="37"/>
      <c r="H283" s="326"/>
      <c r="I283" s="51"/>
      <c r="J283" s="93"/>
      <c r="K283" s="29"/>
      <c r="L283" s="314"/>
      <c r="M283" s="314"/>
      <c r="N283" s="314"/>
      <c r="O283" s="314"/>
      <c r="P283" s="314"/>
      <c r="Q283" s="314"/>
    </row>
    <row r="284" spans="1:17" s="7" customFormat="1">
      <c r="A284" s="67"/>
      <c r="B284" s="5" t="s">
        <v>482</v>
      </c>
      <c r="C284" s="5"/>
      <c r="D284" s="35"/>
      <c r="E284" s="35"/>
      <c r="F284" s="37"/>
      <c r="G284" s="37"/>
      <c r="H284" s="326"/>
      <c r="I284" s="51"/>
      <c r="J284" s="93"/>
      <c r="K284" s="29"/>
      <c r="L284" s="314"/>
      <c r="M284" s="314"/>
      <c r="N284" s="314"/>
      <c r="O284" s="314"/>
      <c r="P284" s="314"/>
      <c r="Q284" s="314"/>
    </row>
    <row r="285" spans="1:17" s="7" customFormat="1">
      <c r="A285" s="67"/>
      <c r="B285" s="5" t="s">
        <v>483</v>
      </c>
      <c r="C285" s="5"/>
      <c r="D285" s="35"/>
      <c r="E285" s="35"/>
      <c r="F285" s="37"/>
      <c r="G285" s="37"/>
      <c r="H285" s="326"/>
      <c r="I285" s="51"/>
      <c r="J285" s="93"/>
      <c r="K285" s="29"/>
      <c r="L285" s="314"/>
      <c r="M285" s="314"/>
      <c r="N285" s="314"/>
      <c r="O285" s="314"/>
      <c r="P285" s="314"/>
      <c r="Q285" s="314"/>
    </row>
    <row r="286" spans="1:17" s="7" customFormat="1">
      <c r="A286" s="67"/>
      <c r="B286" s="5" t="s">
        <v>484</v>
      </c>
      <c r="C286" s="5"/>
      <c r="D286" s="35"/>
      <c r="E286" s="35"/>
      <c r="F286" s="37"/>
      <c r="G286" s="37"/>
      <c r="H286" s="326"/>
      <c r="I286" s="51"/>
      <c r="J286" s="93"/>
      <c r="K286" s="29"/>
      <c r="L286" s="314"/>
      <c r="M286" s="314"/>
      <c r="N286" s="314"/>
      <c r="O286" s="314"/>
      <c r="P286" s="314"/>
      <c r="Q286" s="314"/>
    </row>
    <row r="287" spans="1:17" s="7" customFormat="1" ht="13.5" thickBot="1">
      <c r="A287" s="71"/>
      <c r="B287" s="72"/>
      <c r="C287" s="72"/>
      <c r="D287" s="73"/>
      <c r="E287" s="73"/>
      <c r="F287" s="134"/>
      <c r="G287" s="134"/>
      <c r="H287" s="326"/>
      <c r="I287" s="75"/>
      <c r="J287" s="91"/>
      <c r="K287" s="29"/>
      <c r="L287" s="314"/>
      <c r="M287" s="314"/>
      <c r="N287" s="314"/>
      <c r="O287" s="314"/>
      <c r="P287" s="314"/>
      <c r="Q287" s="314"/>
    </row>
    <row r="288" spans="1:17" s="7" customFormat="1" ht="13.5" thickBot="1">
      <c r="A288" s="135"/>
      <c r="B288" s="42"/>
      <c r="C288" s="31"/>
      <c r="D288" s="32"/>
      <c r="E288" s="32"/>
      <c r="F288" s="136"/>
      <c r="G288" s="32"/>
      <c r="H288" s="326"/>
      <c r="I288" s="80"/>
      <c r="J288" s="5"/>
      <c r="K288" s="29"/>
      <c r="L288" s="314"/>
      <c r="M288" s="314"/>
      <c r="N288" s="314"/>
      <c r="O288" s="314"/>
      <c r="P288" s="314"/>
      <c r="Q288" s="314"/>
    </row>
    <row r="289" spans="1:17" s="7" customFormat="1" ht="14.25" thickBot="1">
      <c r="A289" s="41" t="s">
        <v>485</v>
      </c>
      <c r="B289" s="116"/>
      <c r="C289" s="135"/>
      <c r="D289" s="45" t="s">
        <v>190</v>
      </c>
      <c r="E289" s="137" t="s">
        <v>191</v>
      </c>
      <c r="F289" s="45" t="s">
        <v>192</v>
      </c>
      <c r="G289" s="45" t="s">
        <v>193</v>
      </c>
      <c r="H289" s="347"/>
      <c r="I289" s="118" t="s">
        <v>387</v>
      </c>
      <c r="J289" s="87" t="s">
        <v>194</v>
      </c>
      <c r="K289" s="48" t="s">
        <v>196</v>
      </c>
      <c r="L289" s="332" t="s">
        <v>806</v>
      </c>
      <c r="M289" s="317" t="s">
        <v>198</v>
      </c>
      <c r="N289" s="317" t="s">
        <v>778</v>
      </c>
      <c r="O289" s="317" t="s">
        <v>790</v>
      </c>
      <c r="P289" s="317" t="s">
        <v>1216</v>
      </c>
      <c r="Q289" s="388"/>
    </row>
    <row r="290" spans="1:17" s="7" customFormat="1" ht="13.5" thickBot="1">
      <c r="A290" s="67"/>
      <c r="B290" s="5"/>
      <c r="C290" s="5"/>
      <c r="D290" s="35"/>
      <c r="E290" s="35"/>
      <c r="F290" s="37"/>
      <c r="G290" s="74"/>
      <c r="H290" s="326"/>
      <c r="I290" s="51"/>
      <c r="J290" s="93"/>
      <c r="K290" s="29"/>
      <c r="L290" s="314"/>
      <c r="M290" s="314"/>
      <c r="N290" s="314"/>
      <c r="O290" s="314"/>
      <c r="P290" s="314"/>
      <c r="Q290" s="314"/>
    </row>
    <row r="291" spans="1:17" s="7" customFormat="1">
      <c r="A291" s="34" t="s">
        <v>486</v>
      </c>
      <c r="B291" s="5"/>
      <c r="C291" s="5"/>
      <c r="D291" s="35"/>
      <c r="E291" s="35"/>
      <c r="F291" s="37"/>
      <c r="G291" s="37"/>
      <c r="H291" s="326"/>
      <c r="I291" s="51"/>
      <c r="J291" s="93"/>
      <c r="K291" s="29"/>
      <c r="L291" s="314"/>
      <c r="M291" s="314"/>
      <c r="N291" s="314"/>
      <c r="O291" s="314"/>
      <c r="P291" s="314"/>
      <c r="Q291" s="314"/>
    </row>
    <row r="292" spans="1:17" s="7" customFormat="1">
      <c r="A292" s="67"/>
      <c r="B292" s="5"/>
      <c r="C292" s="5"/>
      <c r="D292" s="35"/>
      <c r="E292" s="35"/>
      <c r="F292" s="37"/>
      <c r="G292" s="37"/>
      <c r="H292" s="326"/>
      <c r="I292" s="51"/>
      <c r="J292" s="93"/>
      <c r="K292" s="29"/>
      <c r="L292" s="314"/>
      <c r="M292" s="314"/>
      <c r="N292" s="314"/>
      <c r="O292" s="314"/>
      <c r="P292" s="314"/>
      <c r="Q292" s="314"/>
    </row>
    <row r="293" spans="1:17" s="7" customFormat="1">
      <c r="A293" s="67"/>
      <c r="B293" s="5" t="s">
        <v>487</v>
      </c>
      <c r="C293" s="5"/>
      <c r="D293" s="35"/>
      <c r="E293" s="35"/>
      <c r="F293" s="37"/>
      <c r="G293" s="37"/>
      <c r="H293" s="326"/>
      <c r="I293" s="51"/>
      <c r="J293" s="93"/>
      <c r="K293" s="29"/>
      <c r="L293" s="314"/>
      <c r="M293" s="314"/>
      <c r="N293" s="314"/>
      <c r="O293" s="314"/>
      <c r="P293" s="314"/>
      <c r="Q293" s="314"/>
    </row>
    <row r="294" spans="1:17" s="7" customFormat="1">
      <c r="A294" s="67"/>
      <c r="B294" s="5" t="s">
        <v>488</v>
      </c>
      <c r="C294" s="5"/>
      <c r="D294" s="35"/>
      <c r="E294" s="35"/>
      <c r="F294" s="37"/>
      <c r="G294" s="37"/>
      <c r="H294" s="326"/>
      <c r="I294" s="51"/>
      <c r="J294" s="93"/>
      <c r="K294" s="29"/>
      <c r="L294" s="314"/>
      <c r="M294" s="314"/>
      <c r="N294" s="314"/>
      <c r="O294" s="314"/>
      <c r="P294" s="314"/>
      <c r="Q294" s="314"/>
    </row>
    <row r="295" spans="1:17" s="7" customFormat="1">
      <c r="A295" s="67"/>
      <c r="B295" s="5" t="s">
        <v>489</v>
      </c>
      <c r="C295" s="5"/>
      <c r="D295" s="35"/>
      <c r="E295" s="35"/>
      <c r="F295" s="37"/>
      <c r="G295" s="37"/>
      <c r="H295" s="326"/>
      <c r="I295" s="51"/>
      <c r="J295" s="93"/>
      <c r="K295" s="29"/>
      <c r="L295" s="314"/>
      <c r="M295" s="314"/>
      <c r="N295" s="314"/>
      <c r="O295" s="314"/>
      <c r="P295" s="314"/>
      <c r="Q295" s="314"/>
    </row>
    <row r="296" spans="1:17" s="7" customFormat="1">
      <c r="A296" s="67"/>
      <c r="B296" s="5"/>
      <c r="C296" s="5"/>
      <c r="D296" s="35"/>
      <c r="E296" s="35"/>
      <c r="F296" s="37"/>
      <c r="G296" s="37"/>
      <c r="H296" s="326"/>
      <c r="I296" s="51"/>
      <c r="J296" s="93"/>
      <c r="K296" s="29"/>
      <c r="L296" s="314"/>
      <c r="M296" s="314"/>
      <c r="N296" s="314"/>
      <c r="O296" s="314"/>
      <c r="P296" s="314"/>
      <c r="Q296" s="314"/>
    </row>
    <row r="297" spans="1:17" s="7" customFormat="1">
      <c r="A297" s="67"/>
      <c r="B297" s="5" t="s">
        <v>490</v>
      </c>
      <c r="C297" s="5"/>
      <c r="D297" s="35"/>
      <c r="E297" s="35"/>
      <c r="F297" s="37"/>
      <c r="G297" s="37"/>
      <c r="H297" s="326"/>
      <c r="I297" s="51"/>
      <c r="J297" s="93"/>
      <c r="K297" s="29"/>
      <c r="L297" s="314"/>
      <c r="M297" s="314"/>
      <c r="N297" s="314"/>
      <c r="O297" s="314"/>
      <c r="P297" s="314"/>
      <c r="Q297" s="314"/>
    </row>
    <row r="298" spans="1:17" s="7" customFormat="1">
      <c r="A298" s="67"/>
      <c r="B298" s="5" t="s">
        <v>488</v>
      </c>
      <c r="C298" s="5"/>
      <c r="D298" s="35"/>
      <c r="E298" s="35"/>
      <c r="F298" s="37"/>
      <c r="G298" s="37"/>
      <c r="H298" s="326"/>
      <c r="I298" s="51"/>
      <c r="J298" s="93"/>
      <c r="K298" s="29"/>
      <c r="L298" s="314"/>
      <c r="M298" s="314"/>
      <c r="N298" s="314"/>
      <c r="O298" s="314"/>
      <c r="P298" s="314"/>
      <c r="Q298" s="314"/>
    </row>
    <row r="299" spans="1:17" s="7" customFormat="1">
      <c r="A299" s="67"/>
      <c r="B299" s="5" t="s">
        <v>489</v>
      </c>
      <c r="C299" s="5"/>
      <c r="D299" s="35"/>
      <c r="E299" s="35"/>
      <c r="F299" s="37"/>
      <c r="G299" s="37"/>
      <c r="H299" s="326"/>
      <c r="I299" s="51"/>
      <c r="J299" s="93"/>
      <c r="K299" s="29"/>
      <c r="L299" s="314"/>
      <c r="M299" s="314"/>
      <c r="N299" s="314"/>
      <c r="O299" s="314"/>
      <c r="P299" s="314"/>
      <c r="Q299" s="314"/>
    </row>
    <row r="300" spans="1:17" s="7" customFormat="1">
      <c r="A300" s="67"/>
      <c r="B300" s="5"/>
      <c r="C300" s="5"/>
      <c r="D300" s="35"/>
      <c r="E300" s="35"/>
      <c r="F300" s="37"/>
      <c r="G300" s="37"/>
      <c r="H300" s="326"/>
      <c r="I300" s="51"/>
      <c r="J300" s="93"/>
      <c r="K300" s="29"/>
      <c r="L300" s="314"/>
      <c r="M300" s="314"/>
      <c r="N300" s="314"/>
      <c r="O300" s="314"/>
      <c r="P300" s="314"/>
      <c r="Q300" s="314"/>
    </row>
    <row r="301" spans="1:17" s="7" customFormat="1">
      <c r="A301" s="67"/>
      <c r="B301" s="5" t="s">
        <v>491</v>
      </c>
      <c r="C301" s="5"/>
      <c r="D301" s="35"/>
      <c r="E301" s="35"/>
      <c r="F301" s="37"/>
      <c r="G301" s="37"/>
      <c r="H301" s="326"/>
      <c r="I301" s="51"/>
      <c r="J301" s="93"/>
      <c r="K301" s="29"/>
      <c r="L301" s="314"/>
      <c r="M301" s="314"/>
      <c r="N301" s="314"/>
      <c r="O301" s="314"/>
      <c r="P301" s="314"/>
      <c r="Q301" s="314"/>
    </row>
    <row r="302" spans="1:17" s="7" customFormat="1">
      <c r="A302" s="67"/>
      <c r="B302" s="5" t="s">
        <v>492</v>
      </c>
      <c r="C302" s="5"/>
      <c r="D302" s="35"/>
      <c r="E302" s="35"/>
      <c r="F302" s="37"/>
      <c r="G302" s="37"/>
      <c r="H302" s="326"/>
      <c r="I302" s="51"/>
      <c r="J302" s="93"/>
      <c r="K302" s="29"/>
      <c r="L302" s="314"/>
      <c r="M302" s="314"/>
      <c r="N302" s="314"/>
      <c r="O302" s="314"/>
      <c r="P302" s="314"/>
      <c r="Q302" s="314"/>
    </row>
    <row r="303" spans="1:17" s="7" customFormat="1">
      <c r="A303" s="67"/>
      <c r="B303" s="5" t="s">
        <v>489</v>
      </c>
      <c r="C303" s="5"/>
      <c r="D303" s="35"/>
      <c r="E303" s="35"/>
      <c r="F303" s="37"/>
      <c r="G303" s="37"/>
      <c r="H303" s="326"/>
      <c r="I303" s="51"/>
      <c r="J303" s="93"/>
      <c r="K303" s="29"/>
      <c r="L303" s="314"/>
      <c r="M303" s="314"/>
      <c r="N303" s="314"/>
      <c r="O303" s="314"/>
      <c r="P303" s="314"/>
      <c r="Q303" s="314"/>
    </row>
    <row r="304" spans="1:17" s="7" customFormat="1">
      <c r="A304" s="67"/>
      <c r="B304" s="5"/>
      <c r="C304" s="5"/>
      <c r="D304" s="35"/>
      <c r="E304" s="35"/>
      <c r="F304" s="37"/>
      <c r="G304" s="37"/>
      <c r="H304" s="326"/>
      <c r="I304" s="51"/>
      <c r="J304" s="93"/>
      <c r="K304" s="29"/>
      <c r="L304" s="314"/>
      <c r="M304" s="314"/>
      <c r="N304" s="314"/>
      <c r="O304" s="314"/>
      <c r="P304" s="314"/>
      <c r="Q304" s="314"/>
    </row>
    <row r="305" spans="1:17" s="7" customFormat="1">
      <c r="A305" s="34" t="s">
        <v>493</v>
      </c>
      <c r="B305" s="5"/>
      <c r="C305" s="5"/>
      <c r="D305" s="35"/>
      <c r="E305" s="35"/>
      <c r="F305" s="37"/>
      <c r="G305" s="37"/>
      <c r="H305" s="326"/>
      <c r="I305" s="51"/>
      <c r="J305" s="93"/>
      <c r="K305" s="29"/>
      <c r="L305" s="314"/>
      <c r="M305" s="314"/>
      <c r="N305" s="314"/>
      <c r="O305" s="314"/>
      <c r="P305" s="314"/>
      <c r="Q305" s="314"/>
    </row>
    <row r="306" spans="1:17" s="7" customFormat="1">
      <c r="A306" s="67"/>
      <c r="B306" s="5" t="s">
        <v>494</v>
      </c>
      <c r="C306" s="5"/>
      <c r="D306" s="35">
        <v>121.88</v>
      </c>
      <c r="E306" s="96">
        <v>100.8</v>
      </c>
      <c r="F306" s="96">
        <f>E306+E306*H306</f>
        <v>107.2512</v>
      </c>
      <c r="G306" s="96">
        <v>115</v>
      </c>
      <c r="H306" s="326">
        <v>6.4000000000000001E-2</v>
      </c>
      <c r="I306" s="125">
        <f>G306*1.0622</f>
        <v>122.15300000000001</v>
      </c>
      <c r="J306" s="90">
        <f>I306*1.039</f>
        <v>126.916967</v>
      </c>
      <c r="K306" s="298">
        <f>J306*1.053</f>
        <v>133.64356625099998</v>
      </c>
      <c r="L306" s="314">
        <f>K306*1.049</f>
        <v>140.19210099729898</v>
      </c>
      <c r="M306" s="314">
        <f>L306*1.043</f>
        <v>146.22036134018282</v>
      </c>
      <c r="N306" s="314">
        <f>M306*1.034</f>
        <v>151.19185362574905</v>
      </c>
      <c r="O306" s="314">
        <f>N306*1.033</f>
        <v>156.18118479539876</v>
      </c>
      <c r="P306" s="314">
        <f>O306*1.032</f>
        <v>161.17898270885152</v>
      </c>
      <c r="Q306" s="314"/>
    </row>
    <row r="307" spans="1:17" s="7" customFormat="1">
      <c r="A307" s="67"/>
      <c r="B307" s="5" t="s">
        <v>495</v>
      </c>
      <c r="C307" s="5"/>
      <c r="D307" s="35">
        <v>169.34</v>
      </c>
      <c r="E307" s="96">
        <v>140</v>
      </c>
      <c r="F307" s="96">
        <f>E307+E307*H307</f>
        <v>148.96</v>
      </c>
      <c r="G307" s="96">
        <v>159.80000000000001</v>
      </c>
      <c r="H307" s="326">
        <v>6.4000000000000001E-2</v>
      </c>
      <c r="I307" s="125">
        <f>G307*1.0622</f>
        <v>169.73956000000001</v>
      </c>
      <c r="J307" s="90">
        <f>I307*1.039</f>
        <v>176.35940284</v>
      </c>
      <c r="K307" s="298">
        <f>J307*1.053</f>
        <v>185.70645119052</v>
      </c>
      <c r="L307" s="314">
        <f>K307*1.049</f>
        <v>194.80606729885545</v>
      </c>
      <c r="M307" s="314">
        <f>L307*1.043</f>
        <v>203.18272819270624</v>
      </c>
      <c r="N307" s="314">
        <f t="shared" ref="N307:N313" si="39">M307*1.034</f>
        <v>210.09094095125826</v>
      </c>
      <c r="O307" s="314">
        <f t="shared" ref="O307:O313" si="40">N307*1.033</f>
        <v>217.02394200264976</v>
      </c>
      <c r="P307" s="314">
        <f t="shared" ref="P307:P313" si="41">O307*1.032</f>
        <v>223.96870814673457</v>
      </c>
      <c r="Q307" s="314"/>
    </row>
    <row r="308" spans="1:17" s="7" customFormat="1">
      <c r="A308" s="67"/>
      <c r="B308" s="5" t="s">
        <v>496</v>
      </c>
      <c r="C308" s="5"/>
      <c r="D308" s="35">
        <v>250.24</v>
      </c>
      <c r="E308" s="96">
        <v>207.2</v>
      </c>
      <c r="F308" s="96">
        <f>E308+E308*H308</f>
        <v>220.46079999999998</v>
      </c>
      <c r="G308" s="96">
        <v>236.5</v>
      </c>
      <c r="H308" s="326">
        <v>6.4000000000000001E-2</v>
      </c>
      <c r="I308" s="125">
        <f>G308*1.0622</f>
        <v>251.21030000000002</v>
      </c>
      <c r="J308" s="90">
        <f>I308*1.039</f>
        <v>261.00750169999998</v>
      </c>
      <c r="K308" s="298">
        <f>J308*1.053</f>
        <v>274.84089929009997</v>
      </c>
      <c r="L308" s="314">
        <f>K308*1.049</f>
        <v>288.30810335531487</v>
      </c>
      <c r="M308" s="314">
        <f>L308*1.043</f>
        <v>300.70535179959342</v>
      </c>
      <c r="N308" s="314">
        <f t="shared" si="39"/>
        <v>310.92933376077963</v>
      </c>
      <c r="O308" s="314">
        <f t="shared" si="40"/>
        <v>321.19000177488533</v>
      </c>
      <c r="P308" s="314">
        <f t="shared" si="41"/>
        <v>331.46808183168167</v>
      </c>
      <c r="Q308" s="314"/>
    </row>
    <row r="309" spans="1:17" s="7" customFormat="1">
      <c r="A309" s="67"/>
      <c r="B309" s="5" t="s">
        <v>497</v>
      </c>
      <c r="C309" s="5"/>
      <c r="D309" s="35">
        <v>338.68</v>
      </c>
      <c r="E309" s="96">
        <v>280</v>
      </c>
      <c r="F309" s="96">
        <f>E309+E309*H309</f>
        <v>297.92</v>
      </c>
      <c r="G309" s="96">
        <v>319.60000000000002</v>
      </c>
      <c r="H309" s="326">
        <v>6.4000000000000001E-2</v>
      </c>
      <c r="I309" s="125">
        <f>G309*1.0622</f>
        <v>339.47912000000002</v>
      </c>
      <c r="J309" s="90">
        <f>I309*1.039</f>
        <v>352.71880568</v>
      </c>
      <c r="K309" s="298">
        <f>J309*1.053</f>
        <v>371.41290238104</v>
      </c>
      <c r="L309" s="314">
        <f>K309*1.049</f>
        <v>389.61213459771091</v>
      </c>
      <c r="M309" s="314">
        <f>L309*1.043</f>
        <v>406.36545638541247</v>
      </c>
      <c r="N309" s="314">
        <f t="shared" si="39"/>
        <v>420.18188190251652</v>
      </c>
      <c r="O309" s="314">
        <f t="shared" si="40"/>
        <v>434.04788400529952</v>
      </c>
      <c r="P309" s="314">
        <f t="shared" si="41"/>
        <v>447.93741629346914</v>
      </c>
      <c r="Q309" s="314"/>
    </row>
    <row r="310" spans="1:17" s="7" customFormat="1">
      <c r="A310" s="67"/>
      <c r="B310" s="5"/>
      <c r="C310" s="5"/>
      <c r="D310" s="35"/>
      <c r="E310" s="35"/>
      <c r="F310" s="37"/>
      <c r="G310" s="37"/>
      <c r="H310" s="326"/>
      <c r="I310" s="51"/>
      <c r="J310" s="93"/>
      <c r="K310" s="298"/>
      <c r="L310" s="314"/>
      <c r="M310" s="314"/>
      <c r="N310" s="314">
        <f t="shared" si="39"/>
        <v>0</v>
      </c>
      <c r="O310" s="314">
        <f t="shared" si="40"/>
        <v>0</v>
      </c>
      <c r="P310" s="314">
        <f t="shared" si="41"/>
        <v>0</v>
      </c>
      <c r="Q310" s="314"/>
    </row>
    <row r="311" spans="1:17" s="7" customFormat="1">
      <c r="A311" s="34" t="s">
        <v>498</v>
      </c>
      <c r="B311" s="5"/>
      <c r="C311" s="5"/>
      <c r="D311" s="35"/>
      <c r="E311" s="35"/>
      <c r="F311" s="37"/>
      <c r="G311" s="37"/>
      <c r="H311" s="326"/>
      <c r="I311" s="51"/>
      <c r="J311" s="93"/>
      <c r="K311" s="298"/>
      <c r="L311" s="314"/>
      <c r="M311" s="314"/>
      <c r="N311" s="314">
        <f t="shared" si="39"/>
        <v>0</v>
      </c>
      <c r="O311" s="314">
        <f t="shared" si="40"/>
        <v>0</v>
      </c>
      <c r="P311" s="314">
        <f t="shared" si="41"/>
        <v>0</v>
      </c>
      <c r="Q311" s="314"/>
    </row>
    <row r="312" spans="1:17" s="7" customFormat="1">
      <c r="A312" s="67"/>
      <c r="B312" s="5" t="s">
        <v>499</v>
      </c>
      <c r="C312" s="5"/>
      <c r="D312" s="35"/>
      <c r="E312" s="35"/>
      <c r="F312" s="37"/>
      <c r="G312" s="37"/>
      <c r="H312" s="326"/>
      <c r="I312" s="125">
        <v>1176</v>
      </c>
      <c r="J312" s="90">
        <f>I312*1.052</f>
        <v>1237.152</v>
      </c>
      <c r="K312" s="298">
        <f>J312*1.053</f>
        <v>1302.7210559999999</v>
      </c>
      <c r="L312" s="314">
        <f>K312*1.049</f>
        <v>1366.5543877439998</v>
      </c>
      <c r="M312" s="314">
        <f>L312*1.043</f>
        <v>1425.3162264169916</v>
      </c>
      <c r="N312" s="314">
        <f t="shared" si="39"/>
        <v>1473.7769781151694</v>
      </c>
      <c r="O312" s="314">
        <f t="shared" si="40"/>
        <v>1522.4116183929698</v>
      </c>
      <c r="P312" s="314">
        <f t="shared" si="41"/>
        <v>1571.1287901815449</v>
      </c>
      <c r="Q312" s="314"/>
    </row>
    <row r="313" spans="1:17" s="7" customFormat="1">
      <c r="A313" s="67"/>
      <c r="B313" s="5" t="s">
        <v>500</v>
      </c>
      <c r="C313" s="5"/>
      <c r="D313" s="35"/>
      <c r="E313" s="35"/>
      <c r="F313" s="37"/>
      <c r="G313" s="37"/>
      <c r="H313" s="326"/>
      <c r="I313" s="125">
        <v>4520.88</v>
      </c>
      <c r="J313" s="90">
        <f>I313*1.052</f>
        <v>4755.96576</v>
      </c>
      <c r="K313" s="298">
        <f>J313*1.053</f>
        <v>5008.0319452799995</v>
      </c>
      <c r="L313" s="314">
        <f>K313*1.049</f>
        <v>5253.4255105987195</v>
      </c>
      <c r="M313" s="314">
        <f>L313*1.043</f>
        <v>5479.3228075544639</v>
      </c>
      <c r="N313" s="314">
        <f t="shared" si="39"/>
        <v>5665.619783011316</v>
      </c>
      <c r="O313" s="314">
        <f t="shared" si="40"/>
        <v>5852.5852358506891</v>
      </c>
      <c r="P313" s="314">
        <f t="shared" si="41"/>
        <v>6039.8679633979109</v>
      </c>
      <c r="Q313" s="314"/>
    </row>
    <row r="314" spans="1:17" s="7" customFormat="1" ht="13.5" thickBot="1">
      <c r="A314" s="71"/>
      <c r="B314" s="72"/>
      <c r="C314" s="72"/>
      <c r="D314" s="73"/>
      <c r="E314" s="73"/>
      <c r="F314" s="134"/>
      <c r="G314" s="134"/>
      <c r="H314" s="326"/>
      <c r="I314" s="75"/>
      <c r="J314" s="91"/>
      <c r="K314" s="29"/>
      <c r="L314" s="314"/>
      <c r="M314" s="314"/>
      <c r="N314" s="314"/>
      <c r="O314" s="314"/>
      <c r="P314" s="314"/>
      <c r="Q314" s="314"/>
    </row>
    <row r="315" spans="1:17" s="7" customFormat="1" ht="13.5" thickBot="1">
      <c r="A315" s="5"/>
      <c r="B315" s="5"/>
      <c r="C315" s="5"/>
      <c r="D315" s="35"/>
      <c r="E315" s="35"/>
      <c r="F315" s="35"/>
      <c r="G315" s="35"/>
      <c r="H315" s="326"/>
      <c r="I315" s="5"/>
      <c r="J315" s="5"/>
      <c r="K315" s="29"/>
      <c r="L315" s="314"/>
      <c r="M315" s="314"/>
      <c r="N315" s="314"/>
      <c r="O315" s="314"/>
      <c r="P315" s="314"/>
      <c r="Q315" s="314"/>
    </row>
    <row r="316" spans="1:17" s="7" customFormat="1" ht="14.25" thickBot="1">
      <c r="A316" s="41" t="s">
        <v>501</v>
      </c>
      <c r="B316" s="42"/>
      <c r="C316" s="135"/>
      <c r="D316" s="45" t="s">
        <v>190</v>
      </c>
      <c r="E316" s="137" t="s">
        <v>191</v>
      </c>
      <c r="F316" s="45" t="s">
        <v>192</v>
      </c>
      <c r="G316" s="45" t="s">
        <v>193</v>
      </c>
      <c r="H316" s="347"/>
      <c r="I316" s="138" t="s">
        <v>387</v>
      </c>
      <c r="J316" s="139" t="s">
        <v>194</v>
      </c>
      <c r="K316" s="48" t="s">
        <v>196</v>
      </c>
      <c r="L316" s="332" t="s">
        <v>806</v>
      </c>
      <c r="M316" s="317" t="s">
        <v>198</v>
      </c>
      <c r="N316" s="317" t="s">
        <v>778</v>
      </c>
      <c r="O316" s="317" t="s">
        <v>790</v>
      </c>
      <c r="P316" s="317" t="s">
        <v>1216</v>
      </c>
      <c r="Q316" s="388"/>
    </row>
    <row r="317" spans="1:17" s="7" customFormat="1">
      <c r="A317" s="67"/>
      <c r="B317" s="5"/>
      <c r="C317" s="5"/>
      <c r="D317" s="35"/>
      <c r="E317" s="35"/>
      <c r="F317" s="37"/>
      <c r="G317" s="37"/>
      <c r="H317" s="326"/>
      <c r="I317" s="140"/>
      <c r="J317" s="93"/>
      <c r="K317" s="29"/>
      <c r="L317" s="314"/>
      <c r="M317" s="314"/>
      <c r="N317" s="314"/>
      <c r="O317" s="314"/>
      <c r="P317" s="314"/>
      <c r="Q317" s="314"/>
    </row>
    <row r="318" spans="1:17" s="7" customFormat="1">
      <c r="A318" s="34" t="s">
        <v>502</v>
      </c>
      <c r="B318" s="5"/>
      <c r="C318" s="5"/>
      <c r="D318" s="35"/>
      <c r="E318" s="35"/>
      <c r="F318" s="37"/>
      <c r="G318" s="37"/>
      <c r="H318" s="326"/>
      <c r="I318" s="51"/>
      <c r="J318" s="93"/>
      <c r="K318" s="29"/>
      <c r="L318" s="314"/>
      <c r="M318" s="314"/>
      <c r="N318" s="314"/>
      <c r="O318" s="314"/>
      <c r="P318" s="314"/>
      <c r="Q318" s="314"/>
    </row>
    <row r="319" spans="1:17" s="7" customFormat="1">
      <c r="A319" s="67"/>
      <c r="B319" s="5" t="s">
        <v>336</v>
      </c>
      <c r="C319" s="122"/>
      <c r="D319" s="35">
        <v>31.94</v>
      </c>
      <c r="E319" s="96">
        <v>33.984000000000002</v>
      </c>
      <c r="F319" s="96">
        <f t="shared" ref="F319:F324" si="42">E319+E319*H319</f>
        <v>36.158976000000003</v>
      </c>
      <c r="G319" s="96">
        <v>40</v>
      </c>
      <c r="H319" s="326">
        <v>6.4000000000000001E-2</v>
      </c>
      <c r="I319" s="70">
        <f>G319*1.045</f>
        <v>41.8</v>
      </c>
      <c r="J319" s="90">
        <f>I319*1.039</f>
        <v>43.430199999999992</v>
      </c>
      <c r="K319" s="29">
        <v>47.927136628799985</v>
      </c>
      <c r="L319" s="314">
        <f>K319*1.049</f>
        <v>50.27556632361118</v>
      </c>
      <c r="M319" s="314">
        <f>L319*1.043</f>
        <v>52.437415675526459</v>
      </c>
      <c r="N319" s="314">
        <f>M319*1.034</f>
        <v>54.220287808494362</v>
      </c>
      <c r="O319" s="314">
        <f>N319*1.033</f>
        <v>56.009557306174671</v>
      </c>
      <c r="P319" s="314">
        <f>O319*1.032</f>
        <v>57.801863139972262</v>
      </c>
      <c r="Q319" s="314"/>
    </row>
    <row r="320" spans="1:17" s="7" customFormat="1">
      <c r="A320" s="67"/>
      <c r="B320" s="5" t="s">
        <v>330</v>
      </c>
      <c r="C320" s="5"/>
      <c r="D320" s="35"/>
      <c r="E320" s="96"/>
      <c r="F320" s="96"/>
      <c r="G320" s="96"/>
      <c r="H320" s="326"/>
      <c r="I320" s="51"/>
      <c r="J320" s="93"/>
      <c r="K320" s="29"/>
      <c r="L320" s="314"/>
      <c r="M320" s="314"/>
      <c r="N320" s="314">
        <f t="shared" ref="N320:N352" si="43">M320*1.034</f>
        <v>0</v>
      </c>
      <c r="O320" s="314">
        <f t="shared" ref="O320:O352" si="44">N320*1.033</f>
        <v>0</v>
      </c>
      <c r="P320" s="314">
        <f t="shared" ref="P320:P352" si="45">O320*1.032</f>
        <v>0</v>
      </c>
      <c r="Q320" s="314"/>
    </row>
    <row r="321" spans="1:17" s="7" customFormat="1">
      <c r="A321" s="67"/>
      <c r="B321" s="5" t="s">
        <v>337</v>
      </c>
      <c r="C321" s="122"/>
      <c r="D321" s="35">
        <v>8.6199999999999992</v>
      </c>
      <c r="E321" s="96">
        <v>9.1720000000000006</v>
      </c>
      <c r="F321" s="96">
        <f t="shared" si="42"/>
        <v>9.7590080000000015</v>
      </c>
      <c r="G321" s="96">
        <v>12</v>
      </c>
      <c r="H321" s="326">
        <v>6.4000000000000001E-2</v>
      </c>
      <c r="I321" s="70">
        <f>G321*1.045</f>
        <v>12.54</v>
      </c>
      <c r="J321" s="90">
        <f>I321*1.039</f>
        <v>13.029059999999998</v>
      </c>
      <c r="K321" s="29">
        <v>14.378140988639997</v>
      </c>
      <c r="L321" s="314">
        <f>K321*1.049</f>
        <v>15.082669897083356</v>
      </c>
      <c r="M321" s="314">
        <f>L321*1.043</f>
        <v>15.73122470265794</v>
      </c>
      <c r="N321" s="314">
        <f t="shared" si="43"/>
        <v>16.266086342548309</v>
      </c>
      <c r="O321" s="314">
        <f t="shared" si="44"/>
        <v>16.802867191852403</v>
      </c>
      <c r="P321" s="314">
        <f t="shared" si="45"/>
        <v>17.340558941991681</v>
      </c>
      <c r="Q321" s="314"/>
    </row>
    <row r="322" spans="1:17" s="7" customFormat="1">
      <c r="A322" s="67"/>
      <c r="B322" s="5" t="s">
        <v>338</v>
      </c>
      <c r="C322" s="122"/>
      <c r="D322" s="35">
        <v>10.210000000000001</v>
      </c>
      <c r="E322" s="96">
        <v>10.863</v>
      </c>
      <c r="F322" s="96">
        <f t="shared" si="42"/>
        <v>11.558232</v>
      </c>
      <c r="G322" s="96">
        <v>13</v>
      </c>
      <c r="H322" s="326">
        <v>6.4000000000000001E-2</v>
      </c>
      <c r="I322" s="70">
        <f>G322*1.045</f>
        <v>13.584999999999999</v>
      </c>
      <c r="J322" s="90">
        <f>I322*1.039</f>
        <v>14.114814999999998</v>
      </c>
      <c r="K322" s="29">
        <v>15.576319404359998</v>
      </c>
      <c r="L322" s="314">
        <f>K322*1.049</f>
        <v>16.339559055173638</v>
      </c>
      <c r="M322" s="314">
        <f>L322*1.043</f>
        <v>17.042160094546102</v>
      </c>
      <c r="N322" s="314">
        <f t="shared" si="43"/>
        <v>17.621593537760671</v>
      </c>
      <c r="O322" s="314">
        <f t="shared" si="44"/>
        <v>18.203106124506771</v>
      </c>
      <c r="P322" s="314">
        <f t="shared" si="45"/>
        <v>18.785605520490989</v>
      </c>
      <c r="Q322" s="314"/>
    </row>
    <row r="323" spans="1:17" s="7" customFormat="1">
      <c r="A323" s="67"/>
      <c r="B323" s="5" t="s">
        <v>339</v>
      </c>
      <c r="C323" s="122"/>
      <c r="D323" s="35">
        <v>11.8</v>
      </c>
      <c r="E323" s="96">
        <v>12.555</v>
      </c>
      <c r="F323" s="96">
        <f t="shared" si="42"/>
        <v>13.35852</v>
      </c>
      <c r="G323" s="96">
        <v>15</v>
      </c>
      <c r="H323" s="326">
        <v>6.4000000000000001E-2</v>
      </c>
      <c r="I323" s="70">
        <f>G323*1.045</f>
        <v>15.674999999999999</v>
      </c>
      <c r="J323" s="90">
        <f>I323*1.039</f>
        <v>16.286324999999998</v>
      </c>
      <c r="K323" s="29">
        <v>17.972676235799998</v>
      </c>
      <c r="L323" s="314">
        <f>K323*1.049</f>
        <v>18.853337371354197</v>
      </c>
      <c r="M323" s="314">
        <f>L323*1.043</f>
        <v>19.664030878322425</v>
      </c>
      <c r="N323" s="314">
        <f t="shared" si="43"/>
        <v>20.332607928185389</v>
      </c>
      <c r="O323" s="314">
        <f t="shared" si="44"/>
        <v>21.003583989815507</v>
      </c>
      <c r="P323" s="314">
        <f t="shared" si="45"/>
        <v>21.675698677489603</v>
      </c>
      <c r="Q323" s="314"/>
    </row>
    <row r="324" spans="1:17" s="7" customFormat="1">
      <c r="A324" s="67"/>
      <c r="B324" s="5" t="s">
        <v>340</v>
      </c>
      <c r="C324" s="122"/>
      <c r="D324" s="35">
        <v>17.25</v>
      </c>
      <c r="E324" s="96">
        <v>18.353999999999999</v>
      </c>
      <c r="F324" s="96">
        <f t="shared" si="42"/>
        <v>19.528655999999998</v>
      </c>
      <c r="G324" s="96">
        <v>20</v>
      </c>
      <c r="H324" s="326">
        <v>6.4000000000000001E-2</v>
      </c>
      <c r="I324" s="70">
        <f>G324*1.045</f>
        <v>20.9</v>
      </c>
      <c r="J324" s="90">
        <f>I324*1.039</f>
        <v>21.715099999999996</v>
      </c>
      <c r="K324" s="29">
        <v>23.963568314399993</v>
      </c>
      <c r="L324" s="314">
        <f>K324*1.049</f>
        <v>25.13778316180559</v>
      </c>
      <c r="M324" s="314">
        <f>L324*1.043</f>
        <v>26.21870783776323</v>
      </c>
      <c r="N324" s="314">
        <f t="shared" si="43"/>
        <v>27.110143904247181</v>
      </c>
      <c r="O324" s="314">
        <f t="shared" si="44"/>
        <v>28.004778653087335</v>
      </c>
      <c r="P324" s="314">
        <f t="shared" si="45"/>
        <v>28.900931569986131</v>
      </c>
      <c r="Q324" s="314"/>
    </row>
    <row r="325" spans="1:17" s="7" customFormat="1">
      <c r="A325" s="67"/>
      <c r="B325" s="5"/>
      <c r="C325" s="5"/>
      <c r="D325" s="35"/>
      <c r="E325" s="96"/>
      <c r="F325" s="96"/>
      <c r="G325" s="96"/>
      <c r="H325" s="326"/>
      <c r="I325" s="51"/>
      <c r="J325" s="93"/>
      <c r="K325" s="29"/>
      <c r="L325" s="314"/>
      <c r="M325" s="314"/>
      <c r="N325" s="314">
        <f t="shared" si="43"/>
        <v>0</v>
      </c>
      <c r="O325" s="314">
        <f t="shared" si="44"/>
        <v>0</v>
      </c>
      <c r="P325" s="314">
        <f t="shared" si="45"/>
        <v>0</v>
      </c>
      <c r="Q325" s="314"/>
    </row>
    <row r="326" spans="1:17" s="7" customFormat="1">
      <c r="A326" s="34" t="s">
        <v>503</v>
      </c>
      <c r="B326" s="5"/>
      <c r="C326" s="5"/>
      <c r="D326" s="35"/>
      <c r="E326" s="96"/>
      <c r="F326" s="96"/>
      <c r="G326" s="96"/>
      <c r="H326" s="326"/>
      <c r="I326" s="51"/>
      <c r="J326" s="93"/>
      <c r="K326" s="29"/>
      <c r="L326" s="314"/>
      <c r="M326" s="314"/>
      <c r="N326" s="314">
        <f t="shared" si="43"/>
        <v>0</v>
      </c>
      <c r="O326" s="314">
        <f t="shared" si="44"/>
        <v>0</v>
      </c>
      <c r="P326" s="314">
        <f t="shared" si="45"/>
        <v>0</v>
      </c>
      <c r="Q326" s="314"/>
    </row>
    <row r="327" spans="1:17" s="7" customFormat="1">
      <c r="A327" s="67"/>
      <c r="B327" s="5" t="s">
        <v>300</v>
      </c>
      <c r="C327" s="122"/>
      <c r="D327" s="35">
        <v>140.80000000000001</v>
      </c>
      <c r="E327" s="96">
        <v>149.81100000000001</v>
      </c>
      <c r="F327" s="96">
        <f t="shared" ref="F327:F332" si="46">E327+E327*H327</f>
        <v>159.39890400000002</v>
      </c>
      <c r="G327" s="96">
        <v>200</v>
      </c>
      <c r="H327" s="326">
        <v>6.4000000000000001E-2</v>
      </c>
      <c r="I327" s="70">
        <f>G327*1.045</f>
        <v>209</v>
      </c>
      <c r="J327" s="90">
        <f>I327*1.039</f>
        <v>217.15099999999998</v>
      </c>
      <c r="K327" s="29">
        <v>239.63568314399996</v>
      </c>
      <c r="L327" s="314">
        <f>K327*1.049</f>
        <v>251.37783161805595</v>
      </c>
      <c r="M327" s="314">
        <f>L327*1.043</f>
        <v>262.18707837763236</v>
      </c>
      <c r="N327" s="314">
        <f t="shared" si="43"/>
        <v>271.1014390424719</v>
      </c>
      <c r="O327" s="314">
        <f t="shared" si="44"/>
        <v>280.04778653087345</v>
      </c>
      <c r="P327" s="314">
        <f t="shared" si="45"/>
        <v>289.00931569986142</v>
      </c>
      <c r="Q327" s="314"/>
    </row>
    <row r="328" spans="1:17" s="7" customFormat="1">
      <c r="A328" s="67"/>
      <c r="B328" s="5" t="s">
        <v>330</v>
      </c>
      <c r="C328" s="5"/>
      <c r="D328" s="35"/>
      <c r="E328" s="96"/>
      <c r="F328" s="96"/>
      <c r="G328" s="96"/>
      <c r="H328" s="326"/>
      <c r="I328" s="51"/>
      <c r="J328" s="93"/>
      <c r="K328" s="29"/>
      <c r="L328" s="314"/>
      <c r="M328" s="314"/>
      <c r="N328" s="314">
        <f t="shared" si="43"/>
        <v>0</v>
      </c>
      <c r="O328" s="314">
        <f t="shared" si="44"/>
        <v>0</v>
      </c>
      <c r="P328" s="314">
        <f t="shared" si="45"/>
        <v>0</v>
      </c>
      <c r="Q328" s="314"/>
    </row>
    <row r="329" spans="1:17" s="7" customFormat="1">
      <c r="A329" s="67"/>
      <c r="B329" s="5" t="s">
        <v>337</v>
      </c>
      <c r="C329" s="122"/>
      <c r="D329" s="35">
        <v>9.2799999999999994</v>
      </c>
      <c r="E329" s="96">
        <v>9.8740000000000006</v>
      </c>
      <c r="F329" s="96">
        <f t="shared" si="46"/>
        <v>10.505936</v>
      </c>
      <c r="G329" s="96">
        <v>13</v>
      </c>
      <c r="H329" s="326">
        <v>6.4000000000000001E-2</v>
      </c>
      <c r="I329" s="70">
        <f>G329*1.045</f>
        <v>13.584999999999999</v>
      </c>
      <c r="J329" s="90">
        <f>I329*1.039</f>
        <v>14.114814999999998</v>
      </c>
      <c r="K329" s="29">
        <v>15.576319404359998</v>
      </c>
      <c r="L329" s="314">
        <f>K329*1.049</f>
        <v>16.339559055173638</v>
      </c>
      <c r="M329" s="314">
        <f>L329*1.043</f>
        <v>17.042160094546102</v>
      </c>
      <c r="N329" s="314">
        <f t="shared" si="43"/>
        <v>17.621593537760671</v>
      </c>
      <c r="O329" s="314">
        <f t="shared" si="44"/>
        <v>18.203106124506771</v>
      </c>
      <c r="P329" s="314">
        <f t="shared" si="45"/>
        <v>18.785605520490989</v>
      </c>
      <c r="Q329" s="314"/>
    </row>
    <row r="330" spans="1:17" s="7" customFormat="1">
      <c r="A330" s="67"/>
      <c r="B330" s="5" t="s">
        <v>338</v>
      </c>
      <c r="C330" s="122"/>
      <c r="D330" s="35">
        <v>11</v>
      </c>
      <c r="E330" s="96">
        <v>11.704000000000001</v>
      </c>
      <c r="F330" s="96">
        <f t="shared" si="46"/>
        <v>12.453056</v>
      </c>
      <c r="G330" s="96">
        <v>14</v>
      </c>
      <c r="H330" s="326">
        <v>6.4000000000000001E-2</v>
      </c>
      <c r="I330" s="70">
        <f>G330*1.045</f>
        <v>14.629999999999999</v>
      </c>
      <c r="J330" s="90">
        <f>I330*1.039</f>
        <v>15.200569999999997</v>
      </c>
      <c r="K330" s="29">
        <v>16.774497820079997</v>
      </c>
      <c r="L330" s="314">
        <f>K330*1.049</f>
        <v>17.596448213263916</v>
      </c>
      <c r="M330" s="314">
        <f>L330*1.043</f>
        <v>18.353095486434263</v>
      </c>
      <c r="N330" s="314">
        <f t="shared" si="43"/>
        <v>18.977100732973028</v>
      </c>
      <c r="O330" s="314">
        <f t="shared" si="44"/>
        <v>19.603345057161135</v>
      </c>
      <c r="P330" s="314">
        <f t="shared" si="45"/>
        <v>20.230652098990291</v>
      </c>
      <c r="Q330" s="314"/>
    </row>
    <row r="331" spans="1:17" s="7" customFormat="1">
      <c r="A331" s="67"/>
      <c r="B331" s="5" t="s">
        <v>339</v>
      </c>
      <c r="C331" s="122"/>
      <c r="D331" s="35">
        <v>12.71</v>
      </c>
      <c r="E331" s="96">
        <v>13.523</v>
      </c>
      <c r="F331" s="96">
        <f t="shared" si="46"/>
        <v>14.388472</v>
      </c>
      <c r="G331" s="96">
        <v>16</v>
      </c>
      <c r="H331" s="326">
        <v>6.4000000000000001E-2</v>
      </c>
      <c r="I331" s="70">
        <f>G331*1.045</f>
        <v>16.72</v>
      </c>
      <c r="J331" s="90">
        <f>I331*1.039</f>
        <v>17.372079999999997</v>
      </c>
      <c r="K331" s="29">
        <v>19.170854651519999</v>
      </c>
      <c r="L331" s="314">
        <f>K331*1.049</f>
        <v>20.110226529444478</v>
      </c>
      <c r="M331" s="314">
        <f>L331*1.043</f>
        <v>20.97496627021059</v>
      </c>
      <c r="N331" s="314">
        <f t="shared" si="43"/>
        <v>21.68811512339775</v>
      </c>
      <c r="O331" s="314">
        <f t="shared" si="44"/>
        <v>22.403822922469875</v>
      </c>
      <c r="P331" s="314">
        <f t="shared" si="45"/>
        <v>23.120745255988911</v>
      </c>
      <c r="Q331" s="314"/>
    </row>
    <row r="332" spans="1:17" s="7" customFormat="1">
      <c r="A332" s="67"/>
      <c r="B332" s="5" t="s">
        <v>342</v>
      </c>
      <c r="C332" s="122"/>
      <c r="D332" s="35">
        <v>17.899999999999999</v>
      </c>
      <c r="E332" s="96">
        <v>19.045999999999999</v>
      </c>
      <c r="F332" s="96">
        <f t="shared" si="46"/>
        <v>20.264944</v>
      </c>
      <c r="G332" s="96">
        <v>21</v>
      </c>
      <c r="H332" s="326">
        <v>6.4000000000000001E-2</v>
      </c>
      <c r="I332" s="70">
        <f>G332*1.045</f>
        <v>21.945</v>
      </c>
      <c r="J332" s="90">
        <f>I332*1.039</f>
        <v>22.800854999999999</v>
      </c>
      <c r="K332" s="29">
        <v>25.161746730119997</v>
      </c>
      <c r="L332" s="314">
        <f>K332*1.049</f>
        <v>26.394672319895875</v>
      </c>
      <c r="M332" s="314">
        <f>L332*1.043</f>
        <v>27.529643229651395</v>
      </c>
      <c r="N332" s="314">
        <f t="shared" si="43"/>
        <v>28.465651099459542</v>
      </c>
      <c r="O332" s="314">
        <f t="shared" si="44"/>
        <v>29.405017585741703</v>
      </c>
      <c r="P332" s="314">
        <f t="shared" si="45"/>
        <v>30.34597814848544</v>
      </c>
      <c r="Q332" s="314"/>
    </row>
    <row r="333" spans="1:17" s="7" customFormat="1">
      <c r="A333" s="67"/>
      <c r="B333" s="5"/>
      <c r="C333" s="5"/>
      <c r="D333" s="35"/>
      <c r="E333" s="96"/>
      <c r="F333" s="96"/>
      <c r="G333" s="96"/>
      <c r="H333" s="326"/>
      <c r="I333" s="51"/>
      <c r="J333" s="93"/>
      <c r="K333" s="29"/>
      <c r="L333" s="314"/>
      <c r="M333" s="314"/>
      <c r="N333" s="314">
        <f t="shared" si="43"/>
        <v>0</v>
      </c>
      <c r="O333" s="314">
        <f t="shared" si="44"/>
        <v>0</v>
      </c>
      <c r="P333" s="314">
        <f t="shared" si="45"/>
        <v>0</v>
      </c>
      <c r="Q333" s="314"/>
    </row>
    <row r="334" spans="1:17" s="7" customFormat="1">
      <c r="A334" s="34" t="s">
        <v>504</v>
      </c>
      <c r="B334" s="5"/>
      <c r="C334" s="5"/>
      <c r="D334" s="35"/>
      <c r="E334" s="96"/>
      <c r="F334" s="96"/>
      <c r="G334" s="96"/>
      <c r="H334" s="326"/>
      <c r="I334" s="51"/>
      <c r="J334" s="93"/>
      <c r="K334" s="29"/>
      <c r="L334" s="314"/>
      <c r="M334" s="314"/>
      <c r="N334" s="314">
        <f t="shared" si="43"/>
        <v>0</v>
      </c>
      <c r="O334" s="314">
        <f t="shared" si="44"/>
        <v>0</v>
      </c>
      <c r="P334" s="314">
        <f t="shared" si="45"/>
        <v>0</v>
      </c>
      <c r="Q334" s="314"/>
    </row>
    <row r="335" spans="1:17" s="7" customFormat="1">
      <c r="A335" s="67"/>
      <c r="B335" s="5" t="s">
        <v>505</v>
      </c>
      <c r="C335" s="5"/>
      <c r="D335" s="35"/>
      <c r="E335" s="96"/>
      <c r="F335" s="96"/>
      <c r="G335" s="96"/>
      <c r="H335" s="326"/>
      <c r="I335" s="51"/>
      <c r="J335" s="93"/>
      <c r="K335" s="29"/>
      <c r="L335" s="314"/>
      <c r="M335" s="314"/>
      <c r="N335" s="314">
        <f t="shared" si="43"/>
        <v>0</v>
      </c>
      <c r="O335" s="314">
        <f t="shared" si="44"/>
        <v>0</v>
      </c>
      <c r="P335" s="314">
        <f t="shared" si="45"/>
        <v>0</v>
      </c>
      <c r="Q335" s="314"/>
    </row>
    <row r="336" spans="1:17" s="7" customFormat="1">
      <c r="A336" s="67"/>
      <c r="B336" s="5" t="s">
        <v>506</v>
      </c>
      <c r="C336" s="5"/>
      <c r="D336" s="141">
        <v>56.98</v>
      </c>
      <c r="E336" s="142">
        <v>60.627000000000002</v>
      </c>
      <c r="F336" s="142">
        <f>E336+E336*H336</f>
        <v>64.507128000000009</v>
      </c>
      <c r="G336" s="142">
        <v>80</v>
      </c>
      <c r="H336" s="325">
        <v>6.4000000000000001E-2</v>
      </c>
      <c r="I336" s="70">
        <f>G336*1.045</f>
        <v>83.6</v>
      </c>
      <c r="J336" s="90">
        <f>I336*1.039</f>
        <v>86.860399999999984</v>
      </c>
      <c r="K336" s="143">
        <v>95.854273257599971</v>
      </c>
      <c r="L336" s="314">
        <f>K336*1.049</f>
        <v>100.55113264722236</v>
      </c>
      <c r="M336" s="314">
        <f>L336*1.043</f>
        <v>104.87483135105292</v>
      </c>
      <c r="N336" s="314">
        <f t="shared" si="43"/>
        <v>108.44057561698872</v>
      </c>
      <c r="O336" s="314">
        <f t="shared" si="44"/>
        <v>112.01911461234934</v>
      </c>
      <c r="P336" s="314">
        <f t="shared" si="45"/>
        <v>115.60372627994452</v>
      </c>
      <c r="Q336" s="314"/>
    </row>
    <row r="337" spans="1:17" s="7" customFormat="1">
      <c r="A337" s="67"/>
      <c r="B337" s="5"/>
      <c r="C337" s="5"/>
      <c r="D337" s="141"/>
      <c r="E337" s="141"/>
      <c r="F337" s="142"/>
      <c r="G337" s="142"/>
      <c r="H337" s="325"/>
      <c r="I337" s="70"/>
      <c r="J337" s="90"/>
      <c r="K337" s="143"/>
      <c r="L337" s="314"/>
      <c r="M337" s="314"/>
      <c r="N337" s="314">
        <f t="shared" si="43"/>
        <v>0</v>
      </c>
      <c r="O337" s="314">
        <f t="shared" si="44"/>
        <v>0</v>
      </c>
      <c r="P337" s="314">
        <f t="shared" si="45"/>
        <v>0</v>
      </c>
      <c r="Q337" s="314"/>
    </row>
    <row r="338" spans="1:17" s="7" customFormat="1">
      <c r="A338" s="34" t="s">
        <v>507</v>
      </c>
      <c r="B338" s="5"/>
      <c r="C338" s="5"/>
      <c r="D338" s="141"/>
      <c r="E338" s="141"/>
      <c r="F338" s="142"/>
      <c r="G338" s="142"/>
      <c r="H338" s="325"/>
      <c r="I338" s="70"/>
      <c r="J338" s="90"/>
      <c r="K338" s="143"/>
      <c r="L338" s="314"/>
      <c r="M338" s="314"/>
      <c r="N338" s="314">
        <f t="shared" si="43"/>
        <v>0</v>
      </c>
      <c r="O338" s="314">
        <f t="shared" si="44"/>
        <v>0</v>
      </c>
      <c r="P338" s="314">
        <f t="shared" si="45"/>
        <v>0</v>
      </c>
      <c r="Q338" s="314"/>
    </row>
    <row r="339" spans="1:17" s="7" customFormat="1">
      <c r="A339" s="67"/>
      <c r="B339" s="5" t="s">
        <v>336</v>
      </c>
      <c r="C339" s="5"/>
      <c r="D339" s="141"/>
      <c r="E339" s="141"/>
      <c r="F339" s="142"/>
      <c r="G339" s="142"/>
      <c r="H339" s="325"/>
      <c r="I339" s="70"/>
      <c r="J339" s="90"/>
      <c r="K339" s="143">
        <v>47.927136628799985</v>
      </c>
      <c r="L339" s="314">
        <f>L319</f>
        <v>50.27556632361118</v>
      </c>
      <c r="M339" s="314">
        <f>L339*1.043</f>
        <v>52.437415675526459</v>
      </c>
      <c r="N339" s="314">
        <f t="shared" si="43"/>
        <v>54.220287808494362</v>
      </c>
      <c r="O339" s="314">
        <f t="shared" si="44"/>
        <v>56.009557306174671</v>
      </c>
      <c r="P339" s="314">
        <f t="shared" si="45"/>
        <v>57.801863139972262</v>
      </c>
      <c r="Q339" s="314"/>
    </row>
    <row r="340" spans="1:17" s="7" customFormat="1">
      <c r="A340" s="67"/>
      <c r="B340" s="5" t="s">
        <v>330</v>
      </c>
      <c r="C340" s="5"/>
      <c r="D340" s="141"/>
      <c r="E340" s="141"/>
      <c r="F340" s="142"/>
      <c r="G340" s="142"/>
      <c r="H340" s="325"/>
      <c r="I340" s="70"/>
      <c r="J340" s="90"/>
      <c r="K340" s="143"/>
      <c r="L340" s="314"/>
      <c r="M340" s="314"/>
      <c r="N340" s="314">
        <f t="shared" si="43"/>
        <v>0</v>
      </c>
      <c r="O340" s="314">
        <f t="shared" si="44"/>
        <v>0</v>
      </c>
      <c r="P340" s="314">
        <f t="shared" si="45"/>
        <v>0</v>
      </c>
      <c r="Q340" s="314"/>
    </row>
    <row r="341" spans="1:17" s="7" customFormat="1">
      <c r="A341" s="67"/>
      <c r="B341" s="5" t="s">
        <v>337</v>
      </c>
      <c r="C341" s="5"/>
      <c r="D341" s="141"/>
      <c r="E341" s="141"/>
      <c r="F341" s="142"/>
      <c r="G341" s="142"/>
      <c r="H341" s="325"/>
      <c r="I341" s="51"/>
      <c r="J341" s="93"/>
      <c r="K341" s="143">
        <v>14.378140988639997</v>
      </c>
      <c r="L341" s="314">
        <f>L321</f>
        <v>15.082669897083356</v>
      </c>
      <c r="M341" s="314">
        <f>L341*1.043</f>
        <v>15.73122470265794</v>
      </c>
      <c r="N341" s="314">
        <f t="shared" si="43"/>
        <v>16.266086342548309</v>
      </c>
      <c r="O341" s="314">
        <f t="shared" si="44"/>
        <v>16.802867191852403</v>
      </c>
      <c r="P341" s="314">
        <f t="shared" si="45"/>
        <v>17.340558941991681</v>
      </c>
      <c r="Q341" s="314"/>
    </row>
    <row r="342" spans="1:17" s="7" customFormat="1">
      <c r="A342" s="67"/>
      <c r="B342" s="5" t="s">
        <v>338</v>
      </c>
      <c r="C342" s="5"/>
      <c r="D342" s="141"/>
      <c r="E342" s="141"/>
      <c r="F342" s="142"/>
      <c r="G342" s="142"/>
      <c r="H342" s="325"/>
      <c r="I342" s="51"/>
      <c r="J342" s="93"/>
      <c r="K342" s="143">
        <v>15.576319404359998</v>
      </c>
      <c r="L342" s="314">
        <f>L322</f>
        <v>16.339559055173638</v>
      </c>
      <c r="M342" s="314">
        <f>L342*1.043</f>
        <v>17.042160094546102</v>
      </c>
      <c r="N342" s="314">
        <f t="shared" si="43"/>
        <v>17.621593537760671</v>
      </c>
      <c r="O342" s="314">
        <f t="shared" si="44"/>
        <v>18.203106124506771</v>
      </c>
      <c r="P342" s="314">
        <f t="shared" si="45"/>
        <v>18.785605520490989</v>
      </c>
      <c r="Q342" s="314"/>
    </row>
    <row r="343" spans="1:17" s="7" customFormat="1">
      <c r="A343" s="67"/>
      <c r="B343" s="5" t="s">
        <v>339</v>
      </c>
      <c r="C343" s="5"/>
      <c r="D343" s="141"/>
      <c r="E343" s="141"/>
      <c r="F343" s="142"/>
      <c r="G343" s="142"/>
      <c r="H343" s="325"/>
      <c r="I343" s="51"/>
      <c r="J343" s="93"/>
      <c r="K343" s="143">
        <v>17.972676235799998</v>
      </c>
      <c r="L343" s="314">
        <f>L323</f>
        <v>18.853337371354197</v>
      </c>
      <c r="M343" s="314">
        <f>L343*1.043</f>
        <v>19.664030878322425</v>
      </c>
      <c r="N343" s="314">
        <f t="shared" si="43"/>
        <v>20.332607928185389</v>
      </c>
      <c r="O343" s="314">
        <f t="shared" si="44"/>
        <v>21.003583989815507</v>
      </c>
      <c r="P343" s="314">
        <f t="shared" si="45"/>
        <v>21.675698677489603</v>
      </c>
      <c r="Q343" s="314"/>
    </row>
    <row r="344" spans="1:17" s="7" customFormat="1">
      <c r="A344" s="67"/>
      <c r="B344" s="5" t="s">
        <v>340</v>
      </c>
      <c r="C344" s="5"/>
      <c r="D344" s="141"/>
      <c r="E344" s="141"/>
      <c r="F344" s="142"/>
      <c r="G344" s="142"/>
      <c r="H344" s="325"/>
      <c r="I344" s="51"/>
      <c r="J344" s="93"/>
      <c r="K344" s="143">
        <v>23.963568314399993</v>
      </c>
      <c r="L344" s="314">
        <f>L324</f>
        <v>25.13778316180559</v>
      </c>
      <c r="M344" s="314">
        <f>L344*1.043</f>
        <v>26.21870783776323</v>
      </c>
      <c r="N344" s="314">
        <f t="shared" si="43"/>
        <v>27.110143904247181</v>
      </c>
      <c r="O344" s="314">
        <f t="shared" si="44"/>
        <v>28.004778653087335</v>
      </c>
      <c r="P344" s="314">
        <f t="shared" si="45"/>
        <v>28.900931569986131</v>
      </c>
      <c r="Q344" s="314"/>
    </row>
    <row r="345" spans="1:17" s="7" customFormat="1">
      <c r="A345" s="67"/>
      <c r="B345" s="5"/>
      <c r="C345" s="5"/>
      <c r="D345" s="141"/>
      <c r="E345" s="141"/>
      <c r="F345" s="142"/>
      <c r="G345" s="142"/>
      <c r="H345" s="325"/>
      <c r="I345" s="51"/>
      <c r="J345" s="93"/>
      <c r="K345" s="143"/>
      <c r="L345" s="314"/>
      <c r="M345" s="314"/>
      <c r="N345" s="314">
        <f t="shared" si="43"/>
        <v>0</v>
      </c>
      <c r="O345" s="314">
        <f t="shared" si="44"/>
        <v>0</v>
      </c>
      <c r="P345" s="314">
        <f t="shared" si="45"/>
        <v>0</v>
      </c>
      <c r="Q345" s="314"/>
    </row>
    <row r="346" spans="1:17" s="7" customFormat="1">
      <c r="A346" s="34" t="s">
        <v>508</v>
      </c>
      <c r="B346" s="5"/>
      <c r="C346" s="5"/>
      <c r="D346" s="141"/>
      <c r="E346" s="141"/>
      <c r="F346" s="142"/>
      <c r="G346" s="142"/>
      <c r="H346" s="325"/>
      <c r="I346" s="51"/>
      <c r="J346" s="93"/>
      <c r="K346" s="143"/>
      <c r="L346" s="314"/>
      <c r="M346" s="314"/>
      <c r="N346" s="314">
        <f t="shared" si="43"/>
        <v>0</v>
      </c>
      <c r="O346" s="314">
        <f t="shared" si="44"/>
        <v>0</v>
      </c>
      <c r="P346" s="314">
        <f t="shared" si="45"/>
        <v>0</v>
      </c>
      <c r="Q346" s="314"/>
    </row>
    <row r="347" spans="1:17" s="7" customFormat="1">
      <c r="A347" s="67"/>
      <c r="B347" s="5" t="s">
        <v>336</v>
      </c>
      <c r="C347" s="5"/>
      <c r="D347" s="141"/>
      <c r="E347" s="141"/>
      <c r="F347" s="142"/>
      <c r="G347" s="142"/>
      <c r="H347" s="325"/>
      <c r="I347" s="51"/>
      <c r="J347" s="93"/>
      <c r="K347" s="143">
        <v>239.63568314399996</v>
      </c>
      <c r="L347" s="314">
        <f>L327</f>
        <v>251.37783161805595</v>
      </c>
      <c r="M347" s="314">
        <f>L347*1.043</f>
        <v>262.18707837763236</v>
      </c>
      <c r="N347" s="314">
        <f t="shared" si="43"/>
        <v>271.1014390424719</v>
      </c>
      <c r="O347" s="314">
        <f t="shared" si="44"/>
        <v>280.04778653087345</v>
      </c>
      <c r="P347" s="314">
        <f t="shared" si="45"/>
        <v>289.00931569986142</v>
      </c>
      <c r="Q347" s="314"/>
    </row>
    <row r="348" spans="1:17" s="7" customFormat="1">
      <c r="A348" s="67"/>
      <c r="B348" s="5" t="s">
        <v>330</v>
      </c>
      <c r="C348" s="5"/>
      <c r="D348" s="141"/>
      <c r="E348" s="141"/>
      <c r="F348" s="142"/>
      <c r="G348" s="142"/>
      <c r="H348" s="325"/>
      <c r="I348" s="51"/>
      <c r="J348" s="93"/>
      <c r="K348" s="143"/>
      <c r="L348" s="314"/>
      <c r="M348" s="314"/>
      <c r="N348" s="314">
        <f t="shared" si="43"/>
        <v>0</v>
      </c>
      <c r="O348" s="314">
        <f t="shared" si="44"/>
        <v>0</v>
      </c>
      <c r="P348" s="314">
        <f t="shared" si="45"/>
        <v>0</v>
      </c>
      <c r="Q348" s="314"/>
    </row>
    <row r="349" spans="1:17" s="7" customFormat="1">
      <c r="A349" s="67"/>
      <c r="B349" s="5" t="s">
        <v>337</v>
      </c>
      <c r="C349" s="5"/>
      <c r="D349" s="141"/>
      <c r="E349" s="141"/>
      <c r="F349" s="142"/>
      <c r="G349" s="142"/>
      <c r="H349" s="325"/>
      <c r="I349" s="51"/>
      <c r="J349" s="93"/>
      <c r="K349" s="143">
        <v>15.576319404359998</v>
      </c>
      <c r="L349" s="314">
        <f>L329</f>
        <v>16.339559055173638</v>
      </c>
      <c r="M349" s="314">
        <f>L349*1.043</f>
        <v>17.042160094546102</v>
      </c>
      <c r="N349" s="314">
        <f t="shared" si="43"/>
        <v>17.621593537760671</v>
      </c>
      <c r="O349" s="314">
        <f t="shared" si="44"/>
        <v>18.203106124506771</v>
      </c>
      <c r="P349" s="314">
        <f t="shared" si="45"/>
        <v>18.785605520490989</v>
      </c>
      <c r="Q349" s="314"/>
    </row>
    <row r="350" spans="1:17" s="7" customFormat="1">
      <c r="A350" s="67"/>
      <c r="B350" s="5" t="s">
        <v>338</v>
      </c>
      <c r="C350" s="5"/>
      <c r="D350" s="141"/>
      <c r="E350" s="141"/>
      <c r="F350" s="142"/>
      <c r="G350" s="142"/>
      <c r="H350" s="325"/>
      <c r="I350" s="51"/>
      <c r="J350" s="93"/>
      <c r="K350" s="143">
        <v>16.774497820079997</v>
      </c>
      <c r="L350" s="314">
        <f>L330</f>
        <v>17.596448213263916</v>
      </c>
      <c r="M350" s="314">
        <f>L350*1.043</f>
        <v>18.353095486434263</v>
      </c>
      <c r="N350" s="314">
        <f t="shared" si="43"/>
        <v>18.977100732973028</v>
      </c>
      <c r="O350" s="314">
        <f t="shared" si="44"/>
        <v>19.603345057161135</v>
      </c>
      <c r="P350" s="314">
        <f t="shared" si="45"/>
        <v>20.230652098990291</v>
      </c>
      <c r="Q350" s="314"/>
    </row>
    <row r="351" spans="1:17" s="7" customFormat="1">
      <c r="A351" s="67"/>
      <c r="B351" s="5" t="s">
        <v>339</v>
      </c>
      <c r="C351" s="5"/>
      <c r="D351" s="141"/>
      <c r="E351" s="141"/>
      <c r="F351" s="142"/>
      <c r="G351" s="142"/>
      <c r="H351" s="325"/>
      <c r="I351" s="51"/>
      <c r="J351" s="93"/>
      <c r="K351" s="143">
        <v>19.170854651519999</v>
      </c>
      <c r="L351" s="314">
        <f>L331</f>
        <v>20.110226529444478</v>
      </c>
      <c r="M351" s="314">
        <f>L351*1.043</f>
        <v>20.97496627021059</v>
      </c>
      <c r="N351" s="314">
        <f t="shared" si="43"/>
        <v>21.68811512339775</v>
      </c>
      <c r="O351" s="314">
        <f t="shared" si="44"/>
        <v>22.403822922469875</v>
      </c>
      <c r="P351" s="314">
        <f t="shared" si="45"/>
        <v>23.120745255988911</v>
      </c>
      <c r="Q351" s="314"/>
    </row>
    <row r="352" spans="1:17" s="7" customFormat="1" ht="13.5" thickBot="1">
      <c r="A352" s="67"/>
      <c r="B352" s="5" t="s">
        <v>340</v>
      </c>
      <c r="C352" s="72"/>
      <c r="D352" s="144"/>
      <c r="E352" s="144"/>
      <c r="F352" s="145"/>
      <c r="G352" s="145"/>
      <c r="H352" s="325"/>
      <c r="I352" s="75"/>
      <c r="J352" s="91"/>
      <c r="K352" s="143">
        <v>25.161746730119997</v>
      </c>
      <c r="L352" s="314">
        <f>L332</f>
        <v>26.394672319895875</v>
      </c>
      <c r="M352" s="314">
        <f>L352*1.043</f>
        <v>27.529643229651395</v>
      </c>
      <c r="N352" s="314">
        <f t="shared" si="43"/>
        <v>28.465651099459542</v>
      </c>
      <c r="O352" s="314">
        <f t="shared" si="44"/>
        <v>29.405017585741703</v>
      </c>
      <c r="P352" s="314">
        <f t="shared" si="45"/>
        <v>30.34597814848544</v>
      </c>
      <c r="Q352" s="314"/>
    </row>
    <row r="353" spans="1:17" s="7" customFormat="1" ht="13.5" thickBot="1">
      <c r="A353" s="5"/>
      <c r="B353" s="5"/>
      <c r="C353" s="5"/>
      <c r="D353" s="35"/>
      <c r="E353" s="35"/>
      <c r="F353" s="35"/>
      <c r="G353" s="35"/>
      <c r="H353" s="326"/>
      <c r="I353" s="5"/>
      <c r="J353" s="5"/>
      <c r="K353" s="29"/>
      <c r="L353" s="314"/>
      <c r="M353" s="314"/>
      <c r="N353" s="314"/>
      <c r="O353" s="314">
        <f t="shared" ref="O353" si="47">N353*1.044</f>
        <v>0</v>
      </c>
      <c r="P353" s="314"/>
      <c r="Q353" s="314"/>
    </row>
    <row r="354" spans="1:17" s="7" customFormat="1" ht="14.25" thickBot="1">
      <c r="A354" s="41" t="s">
        <v>509</v>
      </c>
      <c r="B354" s="42"/>
      <c r="C354" s="42"/>
      <c r="D354" s="316" t="s">
        <v>190</v>
      </c>
      <c r="E354" s="146" t="s">
        <v>191</v>
      </c>
      <c r="F354" s="45" t="s">
        <v>192</v>
      </c>
      <c r="G354" s="45" t="s">
        <v>193</v>
      </c>
      <c r="H354" s="347"/>
      <c r="I354" s="78" t="s">
        <v>387</v>
      </c>
      <c r="J354" s="147" t="s">
        <v>194</v>
      </c>
      <c r="K354" s="48" t="s">
        <v>196</v>
      </c>
      <c r="L354" s="332" t="s">
        <v>806</v>
      </c>
      <c r="M354" s="317" t="s">
        <v>198</v>
      </c>
      <c r="N354" s="317" t="s">
        <v>778</v>
      </c>
      <c r="O354" s="317" t="s">
        <v>790</v>
      </c>
      <c r="P354" s="317" t="s">
        <v>1216</v>
      </c>
      <c r="Q354" s="388"/>
    </row>
    <row r="355" spans="1:17" s="7" customFormat="1">
      <c r="A355" s="49"/>
      <c r="B355" s="5"/>
      <c r="C355" s="5"/>
      <c r="D355" s="68"/>
      <c r="E355" s="68"/>
      <c r="F355" s="148"/>
      <c r="G355" s="148"/>
      <c r="H355" s="326"/>
      <c r="I355" s="51"/>
      <c r="J355" s="93"/>
      <c r="K355" s="29"/>
      <c r="L355" s="314"/>
      <c r="M355" s="314"/>
      <c r="N355" s="314"/>
      <c r="O355" s="314"/>
      <c r="P355" s="314"/>
      <c r="Q355" s="314"/>
    </row>
    <row r="356" spans="1:17" s="7" customFormat="1">
      <c r="A356" s="34" t="s">
        <v>510</v>
      </c>
      <c r="B356" s="5"/>
      <c r="C356" s="5"/>
      <c r="D356" s="35"/>
      <c r="E356" s="35"/>
      <c r="F356" s="37"/>
      <c r="G356" s="37"/>
      <c r="H356" s="326"/>
      <c r="I356" s="51"/>
      <c r="J356" s="93"/>
      <c r="K356" s="29"/>
      <c r="L356" s="314"/>
      <c r="M356" s="314"/>
      <c r="N356" s="314"/>
      <c r="O356" s="314"/>
      <c r="P356" s="314"/>
      <c r="Q356" s="314"/>
    </row>
    <row r="357" spans="1:17" s="7" customFormat="1">
      <c r="A357" s="34"/>
      <c r="B357" s="5" t="s">
        <v>468</v>
      </c>
      <c r="C357" s="5"/>
      <c r="D357" s="35">
        <v>337.92</v>
      </c>
      <c r="E357" s="149">
        <f>D357*0.064+D357</f>
        <v>359.54687999999999</v>
      </c>
      <c r="F357" s="5">
        <v>621.05999999999995</v>
      </c>
      <c r="G357" s="149">
        <v>654</v>
      </c>
      <c r="H357" s="326">
        <f>ROUND((F357-E357)/E357,6)</f>
        <v>0.72734100000000002</v>
      </c>
      <c r="I357" s="70">
        <f>G357*1.045</f>
        <v>683.43</v>
      </c>
      <c r="J357" s="90">
        <f>I357*1.039</f>
        <v>710.08376999999984</v>
      </c>
      <c r="K357" s="29">
        <v>783.60868388087977</v>
      </c>
      <c r="L357" s="314">
        <f>K357*1.049</f>
        <v>822.00550939104278</v>
      </c>
      <c r="M357" s="314">
        <f>L357*1.043</f>
        <v>857.35174629485755</v>
      </c>
      <c r="N357" s="314">
        <f>M357*1.034</f>
        <v>886.50170566888278</v>
      </c>
      <c r="O357" s="314">
        <f>N357*1.033</f>
        <v>915.75626195595589</v>
      </c>
      <c r="P357" s="314">
        <f>O357*1.032</f>
        <v>945.06046233854647</v>
      </c>
      <c r="Q357" s="314"/>
    </row>
    <row r="358" spans="1:17" s="7" customFormat="1">
      <c r="A358" s="34"/>
      <c r="B358" s="5" t="s">
        <v>333</v>
      </c>
      <c r="C358" s="5"/>
      <c r="D358" s="35">
        <v>554.32000000000005</v>
      </c>
      <c r="E358" s="149">
        <f>D358*0.064+D358</f>
        <v>589.79648000000009</v>
      </c>
      <c r="F358" s="5">
        <v>378.6</v>
      </c>
      <c r="G358" s="149">
        <v>399</v>
      </c>
      <c r="H358" s="326">
        <f>ROUND((F358-E358)/E358,6)</f>
        <v>-0.35808400000000001</v>
      </c>
      <c r="I358" s="70">
        <f>G358*1.045</f>
        <v>416.95499999999998</v>
      </c>
      <c r="J358" s="90">
        <f>I358*1.039</f>
        <v>433.21624499999996</v>
      </c>
      <c r="K358" s="29">
        <v>478.07318787227996</v>
      </c>
      <c r="L358" s="314">
        <f>K358*1.049</f>
        <v>501.49877407802165</v>
      </c>
      <c r="M358" s="314">
        <f>L358*1.043</f>
        <v>523.06322136337656</v>
      </c>
      <c r="N358" s="314">
        <f t="shared" ref="N358:N384" si="48">M358*1.034</f>
        <v>540.84737088973134</v>
      </c>
      <c r="O358" s="314">
        <f t="shared" ref="O358:O384" si="49">N358*1.033</f>
        <v>558.69533412909243</v>
      </c>
      <c r="P358" s="314">
        <f t="shared" ref="P358:P384" si="50">O358*1.032</f>
        <v>576.57358482122345</v>
      </c>
      <c r="Q358" s="314"/>
    </row>
    <row r="359" spans="1:17" s="7" customFormat="1">
      <c r="A359" s="34"/>
      <c r="B359" s="5" t="s">
        <v>334</v>
      </c>
      <c r="C359" s="5"/>
      <c r="D359" s="35"/>
      <c r="E359" s="150"/>
      <c r="F359" s="149"/>
      <c r="G359" s="149">
        <v>250</v>
      </c>
      <c r="H359" s="326"/>
      <c r="I359" s="70">
        <f>G359*1.045</f>
        <v>261.25</v>
      </c>
      <c r="J359" s="90">
        <f>I359*1.039</f>
        <v>271.43874999999997</v>
      </c>
      <c r="K359" s="29">
        <v>299.54460392999999</v>
      </c>
      <c r="L359" s="314">
        <f>K359*1.049</f>
        <v>314.22228952256995</v>
      </c>
      <c r="M359" s="314">
        <f>L359*1.043</f>
        <v>327.73384797204045</v>
      </c>
      <c r="N359" s="314">
        <f t="shared" si="48"/>
        <v>338.87679880308986</v>
      </c>
      <c r="O359" s="314">
        <f t="shared" si="49"/>
        <v>350.05973316359177</v>
      </c>
      <c r="P359" s="314">
        <f t="shared" si="50"/>
        <v>361.26164462482672</v>
      </c>
      <c r="Q359" s="314"/>
    </row>
    <row r="360" spans="1:17" s="7" customFormat="1">
      <c r="A360" s="34"/>
      <c r="B360" s="5"/>
      <c r="C360" s="5"/>
      <c r="D360" s="35"/>
      <c r="E360" s="150"/>
      <c r="F360" s="149"/>
      <c r="G360" s="149"/>
      <c r="H360" s="326"/>
      <c r="I360" s="51"/>
      <c r="J360" s="93"/>
      <c r="K360" s="29"/>
      <c r="L360" s="314"/>
      <c r="M360" s="314"/>
      <c r="N360" s="314">
        <f t="shared" si="48"/>
        <v>0</v>
      </c>
      <c r="O360" s="314">
        <f t="shared" si="49"/>
        <v>0</v>
      </c>
      <c r="P360" s="314">
        <f t="shared" si="50"/>
        <v>0</v>
      </c>
      <c r="Q360" s="314"/>
    </row>
    <row r="361" spans="1:17" s="7" customFormat="1">
      <c r="A361" s="34"/>
      <c r="B361" s="5"/>
      <c r="C361" s="5"/>
      <c r="D361" s="35"/>
      <c r="E361" s="35"/>
      <c r="F361" s="149">
        <f t="shared" ref="F361:G369" si="51">E361*0.064+E361</f>
        <v>0</v>
      </c>
      <c r="G361" s="149">
        <f t="shared" si="51"/>
        <v>0</v>
      </c>
      <c r="H361" s="326"/>
      <c r="I361" s="51"/>
      <c r="J361" s="93"/>
      <c r="K361" s="29"/>
      <c r="L361" s="314"/>
      <c r="M361" s="314"/>
      <c r="N361" s="314">
        <f t="shared" si="48"/>
        <v>0</v>
      </c>
      <c r="O361" s="314">
        <f t="shared" si="49"/>
        <v>0</v>
      </c>
      <c r="P361" s="314">
        <f t="shared" si="50"/>
        <v>0</v>
      </c>
      <c r="Q361" s="314"/>
    </row>
    <row r="362" spans="1:17" s="7" customFormat="1">
      <c r="A362" s="34" t="s">
        <v>511</v>
      </c>
      <c r="B362" s="5"/>
      <c r="C362" s="5"/>
      <c r="D362" s="35"/>
      <c r="E362" s="35"/>
      <c r="F362" s="149">
        <f t="shared" si="51"/>
        <v>0</v>
      </c>
      <c r="G362" s="149">
        <f t="shared" si="51"/>
        <v>0</v>
      </c>
      <c r="H362" s="326"/>
      <c r="I362" s="51"/>
      <c r="J362" s="93"/>
      <c r="K362" s="29"/>
      <c r="L362" s="314"/>
      <c r="M362" s="314"/>
      <c r="N362" s="314">
        <f t="shared" si="48"/>
        <v>0</v>
      </c>
      <c r="O362" s="314">
        <f t="shared" si="49"/>
        <v>0</v>
      </c>
      <c r="P362" s="314">
        <f t="shared" si="50"/>
        <v>0</v>
      </c>
      <c r="Q362" s="314"/>
    </row>
    <row r="363" spans="1:17" s="7" customFormat="1">
      <c r="A363" s="34"/>
      <c r="B363" s="5" t="s">
        <v>470</v>
      </c>
      <c r="C363" s="5"/>
      <c r="D363" s="35"/>
      <c r="E363" s="35"/>
      <c r="F363" s="149">
        <f t="shared" si="51"/>
        <v>0</v>
      </c>
      <c r="G363" s="149">
        <f t="shared" si="51"/>
        <v>0</v>
      </c>
      <c r="H363" s="326"/>
      <c r="I363" s="51"/>
      <c r="J363" s="93"/>
      <c r="K363" s="29"/>
      <c r="L363" s="314"/>
      <c r="M363" s="314"/>
      <c r="N363" s="314">
        <f t="shared" si="48"/>
        <v>0</v>
      </c>
      <c r="O363" s="314">
        <f t="shared" si="49"/>
        <v>0</v>
      </c>
      <c r="P363" s="314">
        <f t="shared" si="50"/>
        <v>0</v>
      </c>
      <c r="Q363" s="314"/>
    </row>
    <row r="364" spans="1:17" s="7" customFormat="1">
      <c r="A364" s="34"/>
      <c r="B364" s="5" t="s">
        <v>471</v>
      </c>
      <c r="C364" s="5"/>
      <c r="D364" s="35"/>
      <c r="E364" s="35"/>
      <c r="F364" s="149">
        <f t="shared" si="51"/>
        <v>0</v>
      </c>
      <c r="G364" s="149">
        <f t="shared" si="51"/>
        <v>0</v>
      </c>
      <c r="H364" s="326"/>
      <c r="I364" s="51"/>
      <c r="J364" s="93"/>
      <c r="K364" s="29"/>
      <c r="L364" s="314"/>
      <c r="M364" s="314"/>
      <c r="N364" s="314">
        <f t="shared" si="48"/>
        <v>0</v>
      </c>
      <c r="O364" s="314">
        <f t="shared" si="49"/>
        <v>0</v>
      </c>
      <c r="P364" s="314">
        <f t="shared" si="50"/>
        <v>0</v>
      </c>
      <c r="Q364" s="314"/>
    </row>
    <row r="365" spans="1:17" s="7" customFormat="1">
      <c r="A365" s="34"/>
      <c r="B365" s="5" t="s">
        <v>472</v>
      </c>
      <c r="C365" s="5"/>
      <c r="D365" s="35"/>
      <c r="E365" s="35"/>
      <c r="F365" s="149">
        <f t="shared" si="51"/>
        <v>0</v>
      </c>
      <c r="G365" s="149">
        <f t="shared" si="51"/>
        <v>0</v>
      </c>
      <c r="H365" s="326"/>
      <c r="I365" s="51"/>
      <c r="J365" s="93"/>
      <c r="K365" s="29"/>
      <c r="L365" s="314"/>
      <c r="M365" s="314"/>
      <c r="N365" s="314">
        <f t="shared" si="48"/>
        <v>0</v>
      </c>
      <c r="O365" s="314">
        <f t="shared" si="49"/>
        <v>0</v>
      </c>
      <c r="P365" s="314">
        <f t="shared" si="50"/>
        <v>0</v>
      </c>
      <c r="Q365" s="314"/>
    </row>
    <row r="366" spans="1:17" s="7" customFormat="1">
      <c r="A366" s="34"/>
      <c r="B366" s="5" t="s">
        <v>471</v>
      </c>
      <c r="C366" s="5"/>
      <c r="D366" s="35"/>
      <c r="E366" s="35"/>
      <c r="F366" s="149">
        <f t="shared" si="51"/>
        <v>0</v>
      </c>
      <c r="G366" s="149">
        <f t="shared" si="51"/>
        <v>0</v>
      </c>
      <c r="H366" s="326"/>
      <c r="I366" s="51"/>
      <c r="J366" s="93"/>
      <c r="K366" s="29"/>
      <c r="L366" s="314"/>
      <c r="M366" s="314"/>
      <c r="N366" s="314">
        <f t="shared" si="48"/>
        <v>0</v>
      </c>
      <c r="O366" s="314">
        <f t="shared" si="49"/>
        <v>0</v>
      </c>
      <c r="P366" s="314">
        <f t="shared" si="50"/>
        <v>0</v>
      </c>
      <c r="Q366" s="314"/>
    </row>
    <row r="367" spans="1:17" s="7" customFormat="1">
      <c r="A367" s="34"/>
      <c r="B367" s="5" t="s">
        <v>473</v>
      </c>
      <c r="C367" s="5"/>
      <c r="D367" s="35"/>
      <c r="E367" s="35"/>
      <c r="F367" s="149">
        <f t="shared" si="51"/>
        <v>0</v>
      </c>
      <c r="G367" s="149">
        <f t="shared" si="51"/>
        <v>0</v>
      </c>
      <c r="H367" s="326"/>
      <c r="I367" s="51"/>
      <c r="J367" s="93"/>
      <c r="K367" s="29"/>
      <c r="L367" s="314"/>
      <c r="M367" s="314"/>
      <c r="N367" s="314">
        <f t="shared" si="48"/>
        <v>0</v>
      </c>
      <c r="O367" s="314">
        <f t="shared" si="49"/>
        <v>0</v>
      </c>
      <c r="P367" s="314">
        <f t="shared" si="50"/>
        <v>0</v>
      </c>
      <c r="Q367" s="314"/>
    </row>
    <row r="368" spans="1:17" s="7" customFormat="1">
      <c r="A368" s="67"/>
      <c r="B368" s="5"/>
      <c r="C368" s="5"/>
      <c r="D368" s="35"/>
      <c r="E368" s="35"/>
      <c r="F368" s="149">
        <f t="shared" si="51"/>
        <v>0</v>
      </c>
      <c r="G368" s="149">
        <f t="shared" si="51"/>
        <v>0</v>
      </c>
      <c r="H368" s="326"/>
      <c r="I368" s="51"/>
      <c r="J368" s="93"/>
      <c r="K368" s="29"/>
      <c r="L368" s="314"/>
      <c r="M368" s="314"/>
      <c r="N368" s="314">
        <f t="shared" si="48"/>
        <v>0</v>
      </c>
      <c r="O368" s="314">
        <f t="shared" si="49"/>
        <v>0</v>
      </c>
      <c r="P368" s="314">
        <f t="shared" si="50"/>
        <v>0</v>
      </c>
      <c r="Q368" s="314"/>
    </row>
    <row r="369" spans="1:17" s="7" customFormat="1">
      <c r="A369" s="34" t="s">
        <v>512</v>
      </c>
      <c r="B369" s="5"/>
      <c r="C369" s="5"/>
      <c r="D369" s="35"/>
      <c r="E369" s="35"/>
      <c r="F369" s="149">
        <f t="shared" si="51"/>
        <v>0</v>
      </c>
      <c r="G369" s="149">
        <f t="shared" si="51"/>
        <v>0</v>
      </c>
      <c r="H369" s="326"/>
      <c r="I369" s="51"/>
      <c r="J369" s="93"/>
      <c r="K369" s="29"/>
      <c r="L369" s="314"/>
      <c r="M369" s="314"/>
      <c r="N369" s="314">
        <f t="shared" si="48"/>
        <v>0</v>
      </c>
      <c r="O369" s="314">
        <f t="shared" si="49"/>
        <v>0</v>
      </c>
      <c r="P369" s="314">
        <f t="shared" si="50"/>
        <v>0</v>
      </c>
      <c r="Q369" s="314"/>
    </row>
    <row r="370" spans="1:17" s="7" customFormat="1">
      <c r="A370" s="67"/>
      <c r="B370" s="5" t="s">
        <v>475</v>
      </c>
      <c r="C370" s="5"/>
      <c r="D370" s="35">
        <v>94.34</v>
      </c>
      <c r="E370" s="149">
        <f t="shared" ref="E370:E384" si="52">D370*0.064+D370</f>
        <v>100.37776000000001</v>
      </c>
      <c r="F370" s="149">
        <f>E370*0.053+E370</f>
        <v>105.69778128000002</v>
      </c>
      <c r="G370" s="149">
        <v>200</v>
      </c>
      <c r="H370" s="326">
        <f>ROUND((F370-E370)/E370,6)</f>
        <v>5.2999999999999999E-2</v>
      </c>
      <c r="I370" s="70">
        <f>G370*1.045</f>
        <v>209</v>
      </c>
      <c r="J370" s="90">
        <f>I370*1.039</f>
        <v>217.15099999999998</v>
      </c>
      <c r="K370" s="29">
        <v>239.63568314399996</v>
      </c>
      <c r="L370" s="314">
        <f>K370*1.049</f>
        <v>251.37783161805595</v>
      </c>
      <c r="M370" s="314">
        <f>L370*1.043</f>
        <v>262.18707837763236</v>
      </c>
      <c r="N370" s="314">
        <f t="shared" si="48"/>
        <v>271.1014390424719</v>
      </c>
      <c r="O370" s="314">
        <f t="shared" si="49"/>
        <v>280.04778653087345</v>
      </c>
      <c r="P370" s="314">
        <f t="shared" si="50"/>
        <v>289.00931569986142</v>
      </c>
      <c r="Q370" s="314"/>
    </row>
    <row r="371" spans="1:17" s="7" customFormat="1">
      <c r="A371" s="67"/>
      <c r="B371" s="5" t="s">
        <v>476</v>
      </c>
      <c r="C371" s="5"/>
      <c r="D371" s="35">
        <v>213.2</v>
      </c>
      <c r="E371" s="149">
        <f t="shared" si="52"/>
        <v>226.84479999999999</v>
      </c>
      <c r="F371" s="149">
        <f>E371*0.053+E371</f>
        <v>238.8675744</v>
      </c>
      <c r="G371" s="149">
        <v>300</v>
      </c>
      <c r="H371" s="326">
        <f>ROUND((F371-E371)/E371,6)</f>
        <v>5.2999999999999999E-2</v>
      </c>
      <c r="I371" s="70">
        <f>G371*1.045</f>
        <v>313.5</v>
      </c>
      <c r="J371" s="90">
        <f>I371*1.039</f>
        <v>325.72649999999999</v>
      </c>
      <c r="K371" s="29">
        <v>359.453524716</v>
      </c>
      <c r="L371" s="314">
        <f>K371*1.049</f>
        <v>377.06674742708395</v>
      </c>
      <c r="M371" s="314">
        <f>L371*1.043</f>
        <v>393.28061756644854</v>
      </c>
      <c r="N371" s="314">
        <f t="shared" si="48"/>
        <v>406.65215856370781</v>
      </c>
      <c r="O371" s="314">
        <f t="shared" si="49"/>
        <v>420.07167979631015</v>
      </c>
      <c r="P371" s="314">
        <f t="shared" si="50"/>
        <v>433.51397354979207</v>
      </c>
      <c r="Q371" s="314"/>
    </row>
    <row r="372" spans="1:17" s="7" customFormat="1">
      <c r="A372" s="67"/>
      <c r="B372" s="5"/>
      <c r="C372" s="5"/>
      <c r="D372" s="35"/>
      <c r="E372" s="149">
        <f t="shared" si="52"/>
        <v>0</v>
      </c>
      <c r="F372" s="149">
        <f>E372*0.064+E372</f>
        <v>0</v>
      </c>
      <c r="G372" s="149">
        <f>F372*0.064+F372</f>
        <v>0</v>
      </c>
      <c r="H372" s="326"/>
      <c r="I372" s="51"/>
      <c r="J372" s="93"/>
      <c r="K372" s="29"/>
      <c r="L372" s="314"/>
      <c r="M372" s="314"/>
      <c r="N372" s="314">
        <f t="shared" si="48"/>
        <v>0</v>
      </c>
      <c r="O372" s="314">
        <f t="shared" si="49"/>
        <v>0</v>
      </c>
      <c r="P372" s="314">
        <f t="shared" si="50"/>
        <v>0</v>
      </c>
      <c r="Q372" s="314"/>
    </row>
    <row r="373" spans="1:17" s="7" customFormat="1">
      <c r="A373" s="34" t="s">
        <v>513</v>
      </c>
      <c r="B373" s="5"/>
      <c r="C373" s="5"/>
      <c r="D373" s="35"/>
      <c r="E373" s="149">
        <f t="shared" si="52"/>
        <v>0</v>
      </c>
      <c r="F373" s="149">
        <f>E373*0.064+E373</f>
        <v>0</v>
      </c>
      <c r="G373" s="149">
        <f>F373*0.064+F373</f>
        <v>0</v>
      </c>
      <c r="H373" s="326"/>
      <c r="I373" s="51"/>
      <c r="J373" s="93"/>
      <c r="K373" s="29"/>
      <c r="L373" s="314"/>
      <c r="M373" s="314"/>
      <c r="N373" s="314">
        <f t="shared" si="48"/>
        <v>0</v>
      </c>
      <c r="O373" s="314">
        <f t="shared" si="49"/>
        <v>0</v>
      </c>
      <c r="P373" s="314">
        <f t="shared" si="50"/>
        <v>0</v>
      </c>
      <c r="Q373" s="314"/>
    </row>
    <row r="374" spans="1:17" s="7" customFormat="1">
      <c r="A374" s="67"/>
      <c r="B374" s="5" t="s">
        <v>321</v>
      </c>
      <c r="C374" s="5"/>
      <c r="D374" s="35">
        <v>168.96</v>
      </c>
      <c r="E374" s="149">
        <f t="shared" si="52"/>
        <v>179.77343999999999</v>
      </c>
      <c r="F374" s="149">
        <f t="shared" ref="F374:G384" si="53">E374*0.053+E374</f>
        <v>189.30143232</v>
      </c>
      <c r="G374" s="149">
        <v>200</v>
      </c>
      <c r="H374" s="326">
        <f>ROUND((F374-E374)/E374,6)</f>
        <v>5.2999999999999999E-2</v>
      </c>
      <c r="I374" s="70">
        <f>G374*1.045</f>
        <v>209</v>
      </c>
      <c r="J374" s="90">
        <f>I374*1.039</f>
        <v>217.15099999999998</v>
      </c>
      <c r="K374" s="29">
        <v>239.63568314399996</v>
      </c>
      <c r="L374" s="314">
        <f>K374*1.049</f>
        <v>251.37783161805595</v>
      </c>
      <c r="M374" s="314">
        <f>L374*1.043</f>
        <v>262.18707837763236</v>
      </c>
      <c r="N374" s="314">
        <f t="shared" si="48"/>
        <v>271.1014390424719</v>
      </c>
      <c r="O374" s="314">
        <f t="shared" si="49"/>
        <v>280.04778653087345</v>
      </c>
      <c r="P374" s="314">
        <f t="shared" si="50"/>
        <v>289.00931569986142</v>
      </c>
      <c r="Q374" s="314"/>
    </row>
    <row r="375" spans="1:17" s="7" customFormat="1">
      <c r="A375" s="67"/>
      <c r="B375" s="5" t="s">
        <v>478</v>
      </c>
      <c r="C375" s="5"/>
      <c r="D375" s="35"/>
      <c r="E375" s="149">
        <f t="shared" si="52"/>
        <v>0</v>
      </c>
      <c r="F375" s="149">
        <f t="shared" si="53"/>
        <v>0</v>
      </c>
      <c r="G375" s="149">
        <f t="shared" si="53"/>
        <v>0</v>
      </c>
      <c r="H375" s="326"/>
      <c r="I375" s="51"/>
      <c r="J375" s="93"/>
      <c r="K375" s="29"/>
      <c r="L375" s="314"/>
      <c r="M375" s="314"/>
      <c r="N375" s="314">
        <f t="shared" si="48"/>
        <v>0</v>
      </c>
      <c r="O375" s="314">
        <f t="shared" si="49"/>
        <v>0</v>
      </c>
      <c r="P375" s="314">
        <f t="shared" si="50"/>
        <v>0</v>
      </c>
      <c r="Q375" s="314"/>
    </row>
    <row r="376" spans="1:17" s="7" customFormat="1">
      <c r="A376" s="67"/>
      <c r="B376" s="5"/>
      <c r="C376" s="5"/>
      <c r="D376" s="35"/>
      <c r="E376" s="149">
        <f t="shared" si="52"/>
        <v>0</v>
      </c>
      <c r="F376" s="149">
        <f t="shared" si="53"/>
        <v>0</v>
      </c>
      <c r="G376" s="149">
        <f t="shared" si="53"/>
        <v>0</v>
      </c>
      <c r="H376" s="326"/>
      <c r="I376" s="51"/>
      <c r="J376" s="93"/>
      <c r="K376" s="29"/>
      <c r="L376" s="314"/>
      <c r="M376" s="314"/>
      <c r="N376" s="314">
        <f t="shared" si="48"/>
        <v>0</v>
      </c>
      <c r="O376" s="314">
        <f t="shared" si="49"/>
        <v>0</v>
      </c>
      <c r="P376" s="314">
        <f t="shared" si="50"/>
        <v>0</v>
      </c>
      <c r="Q376" s="314"/>
    </row>
    <row r="377" spans="1:17" s="7" customFormat="1">
      <c r="A377" s="34" t="s">
        <v>514</v>
      </c>
      <c r="B377" s="5"/>
      <c r="C377" s="5"/>
      <c r="D377" s="35"/>
      <c r="E377" s="149">
        <f t="shared" si="52"/>
        <v>0</v>
      </c>
      <c r="F377" s="149">
        <f t="shared" si="53"/>
        <v>0</v>
      </c>
      <c r="G377" s="149">
        <f t="shared" si="53"/>
        <v>0</v>
      </c>
      <c r="H377" s="326"/>
      <c r="I377" s="51"/>
      <c r="J377" s="93"/>
      <c r="K377" s="29"/>
      <c r="L377" s="314"/>
      <c r="M377" s="314"/>
      <c r="N377" s="314">
        <f t="shared" si="48"/>
        <v>0</v>
      </c>
      <c r="O377" s="314">
        <f t="shared" si="49"/>
        <v>0</v>
      </c>
      <c r="P377" s="314">
        <f t="shared" si="50"/>
        <v>0</v>
      </c>
      <c r="Q377" s="314"/>
    </row>
    <row r="378" spans="1:17" s="7" customFormat="1">
      <c r="A378" s="67"/>
      <c r="B378" s="5" t="s">
        <v>480</v>
      </c>
      <c r="C378" s="5"/>
      <c r="D378" s="35">
        <v>81.23</v>
      </c>
      <c r="E378" s="149">
        <f t="shared" si="52"/>
        <v>86.428719999999998</v>
      </c>
      <c r="F378" s="149">
        <f t="shared" si="53"/>
        <v>91.009442159999992</v>
      </c>
      <c r="G378" s="149">
        <v>100</v>
      </c>
      <c r="H378" s="326">
        <f>ROUND((F378-E378)/E378,6)</f>
        <v>5.2999999999999999E-2</v>
      </c>
      <c r="I378" s="70">
        <f>G378*1.045</f>
        <v>104.5</v>
      </c>
      <c r="J378" s="90">
        <f>I378*1.039</f>
        <v>108.57549999999999</v>
      </c>
      <c r="K378" s="29">
        <v>119.81784157199998</v>
      </c>
      <c r="L378" s="314">
        <f>K378*1.049</f>
        <v>125.68891580902798</v>
      </c>
      <c r="M378" s="314">
        <f>L378*1.043</f>
        <v>131.09353918881618</v>
      </c>
      <c r="N378" s="314">
        <f t="shared" si="48"/>
        <v>135.55071952123595</v>
      </c>
      <c r="O378" s="314">
        <f t="shared" si="49"/>
        <v>140.02389326543673</v>
      </c>
      <c r="P378" s="314">
        <f t="shared" si="50"/>
        <v>144.50465784993071</v>
      </c>
      <c r="Q378" s="314"/>
    </row>
    <row r="379" spans="1:17" s="7" customFormat="1">
      <c r="A379" s="67"/>
      <c r="B379" s="5"/>
      <c r="C379" s="5"/>
      <c r="D379" s="35"/>
      <c r="E379" s="149">
        <f t="shared" si="52"/>
        <v>0</v>
      </c>
      <c r="F379" s="149">
        <f t="shared" si="53"/>
        <v>0</v>
      </c>
      <c r="G379" s="149">
        <f t="shared" si="53"/>
        <v>0</v>
      </c>
      <c r="H379" s="326"/>
      <c r="I379" s="51"/>
      <c r="J379" s="93"/>
      <c r="K379" s="29"/>
      <c r="L379" s="314"/>
      <c r="M379" s="314"/>
      <c r="N379" s="314">
        <f t="shared" si="48"/>
        <v>0</v>
      </c>
      <c r="O379" s="314">
        <f t="shared" si="49"/>
        <v>0</v>
      </c>
      <c r="P379" s="314">
        <f t="shared" si="50"/>
        <v>0</v>
      </c>
      <c r="Q379" s="314"/>
    </row>
    <row r="380" spans="1:17" s="7" customFormat="1">
      <c r="A380" s="34" t="s">
        <v>515</v>
      </c>
      <c r="B380" s="5"/>
      <c r="C380" s="5"/>
      <c r="D380" s="35"/>
      <c r="E380" s="149">
        <f t="shared" si="52"/>
        <v>0</v>
      </c>
      <c r="F380" s="149">
        <f t="shared" si="53"/>
        <v>0</v>
      </c>
      <c r="G380" s="149">
        <f t="shared" si="53"/>
        <v>0</v>
      </c>
      <c r="H380" s="326"/>
      <c r="I380" s="51"/>
      <c r="J380" s="93"/>
      <c r="K380" s="29"/>
      <c r="L380" s="314"/>
      <c r="M380" s="314"/>
      <c r="N380" s="314">
        <f t="shared" si="48"/>
        <v>0</v>
      </c>
      <c r="O380" s="314">
        <f t="shared" si="49"/>
        <v>0</v>
      </c>
      <c r="P380" s="314">
        <f t="shared" si="50"/>
        <v>0</v>
      </c>
      <c r="Q380" s="314"/>
    </row>
    <row r="381" spans="1:17" s="7" customFormat="1">
      <c r="A381" s="67"/>
      <c r="B381" s="5" t="s">
        <v>494</v>
      </c>
      <c r="C381" s="5"/>
      <c r="D381" s="35">
        <v>148.97999999999999</v>
      </c>
      <c r="E381" s="149">
        <f t="shared" si="52"/>
        <v>158.51471999999998</v>
      </c>
      <c r="F381" s="149">
        <f t="shared" si="53"/>
        <v>166.91600015999998</v>
      </c>
      <c r="G381" s="149">
        <v>115</v>
      </c>
      <c r="H381" s="326">
        <f>ROUND((F381-E381)/E381,6)</f>
        <v>5.2999999999999999E-2</v>
      </c>
      <c r="I381" s="70">
        <f>G381*1.045</f>
        <v>120.175</v>
      </c>
      <c r="J381" s="90">
        <f>I381*1.039</f>
        <v>124.86182499999998</v>
      </c>
      <c r="K381" s="29">
        <v>137.79051780779997</v>
      </c>
      <c r="L381" s="314">
        <f>K381*1.049</f>
        <v>144.54225318038218</v>
      </c>
      <c r="M381" s="314">
        <f>L381*1.043</f>
        <v>150.7575700671386</v>
      </c>
      <c r="N381" s="314">
        <f t="shared" si="48"/>
        <v>155.88332744942133</v>
      </c>
      <c r="O381" s="314">
        <f t="shared" si="49"/>
        <v>161.02747725525222</v>
      </c>
      <c r="P381" s="314">
        <f t="shared" si="50"/>
        <v>166.18035652742029</v>
      </c>
      <c r="Q381" s="314"/>
    </row>
    <row r="382" spans="1:17" s="7" customFormat="1">
      <c r="A382" s="67"/>
      <c r="B382" s="5" t="s">
        <v>495</v>
      </c>
      <c r="C382" s="5"/>
      <c r="D382" s="35">
        <v>174.51</v>
      </c>
      <c r="E382" s="149">
        <f t="shared" si="52"/>
        <v>185.67864</v>
      </c>
      <c r="F382" s="149">
        <f t="shared" si="53"/>
        <v>195.51960792</v>
      </c>
      <c r="G382" s="149">
        <v>159.80000000000001</v>
      </c>
      <c r="H382" s="326">
        <f>ROUND((F382-E382)/E382,6)</f>
        <v>5.2999999999999999E-2</v>
      </c>
      <c r="I382" s="70">
        <f>G382*1.045</f>
        <v>166.99100000000001</v>
      </c>
      <c r="J382" s="90">
        <f>I382*1.039</f>
        <v>173.503649</v>
      </c>
      <c r="K382" s="29">
        <v>191.468910832056</v>
      </c>
      <c r="L382" s="314">
        <f>K382*1.049</f>
        <v>200.85088746282673</v>
      </c>
      <c r="M382" s="314">
        <f>L382*1.043</f>
        <v>209.48747562372827</v>
      </c>
      <c r="N382" s="314">
        <f t="shared" si="48"/>
        <v>216.61004979493504</v>
      </c>
      <c r="O382" s="314">
        <f t="shared" si="49"/>
        <v>223.75818143816787</v>
      </c>
      <c r="P382" s="314">
        <f t="shared" si="50"/>
        <v>230.91844324418923</v>
      </c>
      <c r="Q382" s="314"/>
    </row>
    <row r="383" spans="1:17" s="7" customFormat="1">
      <c r="A383" s="67"/>
      <c r="B383" s="5" t="s">
        <v>496</v>
      </c>
      <c r="C383" s="5"/>
      <c r="D383" s="35">
        <v>270.29000000000002</v>
      </c>
      <c r="E383" s="149">
        <f t="shared" si="52"/>
        <v>287.58856000000003</v>
      </c>
      <c r="F383" s="149">
        <f t="shared" si="53"/>
        <v>302.83075368000004</v>
      </c>
      <c r="G383" s="149">
        <v>236.5</v>
      </c>
      <c r="H383" s="326">
        <f>ROUND((F383-E383)/E383,6)</f>
        <v>5.2999999999999999E-2</v>
      </c>
      <c r="I383" s="70">
        <f>G383*1.045</f>
        <v>247.14249999999998</v>
      </c>
      <c r="J383" s="90">
        <f>I383*1.039</f>
        <v>256.78105749999997</v>
      </c>
      <c r="K383" s="29">
        <v>283.36919531778</v>
      </c>
      <c r="L383" s="314">
        <f>K383*1.049</f>
        <v>297.25428588835121</v>
      </c>
      <c r="M383" s="314">
        <f>L383*1.043</f>
        <v>310.03622018155028</v>
      </c>
      <c r="N383" s="314">
        <f t="shared" si="48"/>
        <v>320.57745166772298</v>
      </c>
      <c r="O383" s="314">
        <f t="shared" si="49"/>
        <v>331.15650757275779</v>
      </c>
      <c r="P383" s="314">
        <f t="shared" si="50"/>
        <v>341.75351581508608</v>
      </c>
      <c r="Q383" s="314"/>
    </row>
    <row r="384" spans="1:17" s="7" customFormat="1">
      <c r="A384" s="67"/>
      <c r="B384" s="5" t="s">
        <v>497</v>
      </c>
      <c r="C384" s="5"/>
      <c r="D384" s="35">
        <v>324.57</v>
      </c>
      <c r="E384" s="149">
        <f t="shared" si="52"/>
        <v>345.34248000000002</v>
      </c>
      <c r="F384" s="149">
        <f t="shared" si="53"/>
        <v>363.64563144000005</v>
      </c>
      <c r="G384" s="149">
        <v>319.60000000000002</v>
      </c>
      <c r="H384" s="326">
        <f>ROUND((F384-E384)/E384,6)</f>
        <v>5.2999999999999999E-2</v>
      </c>
      <c r="I384" s="70">
        <f>G384*1.045</f>
        <v>333.98200000000003</v>
      </c>
      <c r="J384" s="90">
        <f>I384*1.039</f>
        <v>347.00729799999999</v>
      </c>
      <c r="K384" s="29">
        <v>382.93782166411199</v>
      </c>
      <c r="L384" s="314">
        <f>K384*1.049</f>
        <v>401.70177492565347</v>
      </c>
      <c r="M384" s="314">
        <f>L384*1.043</f>
        <v>418.97495124745654</v>
      </c>
      <c r="N384" s="314">
        <f t="shared" si="48"/>
        <v>433.22009958987007</v>
      </c>
      <c r="O384" s="314">
        <f t="shared" si="49"/>
        <v>447.51636287633573</v>
      </c>
      <c r="P384" s="314">
        <f t="shared" si="50"/>
        <v>461.83688648837847</v>
      </c>
      <c r="Q384" s="314"/>
    </row>
    <row r="385" spans="1:27" s="7" customFormat="1" ht="13.5" thickBot="1">
      <c r="A385" s="71"/>
      <c r="B385" s="72"/>
      <c r="C385" s="72"/>
      <c r="D385" s="73"/>
      <c r="E385" s="73"/>
      <c r="F385" s="151"/>
      <c r="G385" s="151"/>
      <c r="H385" s="326"/>
      <c r="I385" s="75"/>
      <c r="J385" s="91"/>
      <c r="K385" s="29"/>
      <c r="L385" s="314"/>
      <c r="M385" s="314"/>
      <c r="N385" s="314"/>
      <c r="O385" s="314"/>
      <c r="P385" s="314"/>
      <c r="Q385" s="314"/>
    </row>
    <row r="386" spans="1:27" s="7" customFormat="1" ht="13.5" thickBot="1">
      <c r="A386" s="67"/>
      <c r="B386" s="5"/>
      <c r="C386" s="5"/>
      <c r="D386" s="35"/>
      <c r="E386" s="35"/>
      <c r="F386" s="35"/>
      <c r="G386" s="35"/>
      <c r="H386" s="5"/>
      <c r="I386" s="5"/>
      <c r="J386" s="5"/>
      <c r="K386" s="29"/>
      <c r="L386" s="314"/>
      <c r="M386" s="314"/>
      <c r="N386" s="314"/>
      <c r="O386" s="314"/>
      <c r="P386" s="314"/>
      <c r="Q386" s="314"/>
    </row>
    <row r="387" spans="1:27" s="7" customFormat="1" ht="14.65" thickBot="1">
      <c r="A387" s="41" t="s">
        <v>516</v>
      </c>
      <c r="B387" s="42"/>
      <c r="C387" s="42"/>
      <c r="D387" s="316" t="s">
        <v>190</v>
      </c>
      <c r="E387" s="152" t="s">
        <v>191</v>
      </c>
      <c r="F387" s="45" t="s">
        <v>192</v>
      </c>
      <c r="G387" s="45" t="s">
        <v>193</v>
      </c>
      <c r="H387" s="42"/>
      <c r="I387" s="153" t="s">
        <v>387</v>
      </c>
      <c r="J387" s="154" t="s">
        <v>194</v>
      </c>
      <c r="K387" s="48" t="s">
        <v>196</v>
      </c>
      <c r="L387" s="332" t="s">
        <v>806</v>
      </c>
      <c r="M387" s="317" t="s">
        <v>198</v>
      </c>
      <c r="N387" s="317" t="s">
        <v>778</v>
      </c>
      <c r="O387" s="317" t="s">
        <v>790</v>
      </c>
      <c r="P387" s="317" t="s">
        <v>1216</v>
      </c>
      <c r="Q387" s="388"/>
      <c r="S387" s="369"/>
      <c r="T387" s="80"/>
      <c r="U387" s="80"/>
      <c r="V387" s="80"/>
      <c r="W387" s="80"/>
      <c r="X387" s="80"/>
      <c r="Y387" s="370"/>
      <c r="Z387" s="371"/>
      <c r="AA387" s="372"/>
    </row>
    <row r="388" spans="1:27" s="7" customFormat="1" ht="10.5" customHeight="1">
      <c r="A388" s="67"/>
      <c r="B388" s="5"/>
      <c r="C388" s="5"/>
      <c r="D388" s="35"/>
      <c r="E388" s="35"/>
      <c r="F388" s="37"/>
      <c r="G388" s="37"/>
      <c r="H388" s="5"/>
      <c r="I388" s="51"/>
      <c r="J388" s="93"/>
      <c r="K388" s="29"/>
      <c r="L388" s="314"/>
      <c r="M388" s="314"/>
      <c r="N388" s="314"/>
      <c r="O388" s="314"/>
      <c r="P388" s="314"/>
      <c r="Q388" s="314"/>
      <c r="S388" s="373"/>
      <c r="T388" s="227" t="s">
        <v>197</v>
      </c>
      <c r="U388"/>
      <c r="V388"/>
      <c r="W388"/>
      <c r="X388"/>
      <c r="Y388" s="227" t="s">
        <v>197</v>
      </c>
      <c r="Z388" t="s">
        <v>198</v>
      </c>
      <c r="AA388" s="374"/>
    </row>
    <row r="389" spans="1:27" s="7" customFormat="1" ht="14.25">
      <c r="A389" s="373" t="s">
        <v>1200</v>
      </c>
      <c r="B389" s="27" t="s">
        <v>1201</v>
      </c>
      <c r="C389"/>
      <c r="D389" s="35"/>
      <c r="E389" s="35"/>
      <c r="F389" s="37"/>
      <c r="G389" s="37"/>
      <c r="H389" s="5"/>
      <c r="I389" s="51"/>
      <c r="J389" s="93"/>
      <c r="K389" s="29"/>
      <c r="L389" s="314"/>
      <c r="M389" s="314"/>
      <c r="N389" s="314"/>
      <c r="O389" s="314"/>
      <c r="P389" s="314"/>
      <c r="Q389" s="314"/>
      <c r="S389" s="373"/>
      <c r="T389"/>
      <c r="U389"/>
      <c r="V389"/>
      <c r="W389"/>
      <c r="X389"/>
      <c r="Y389"/>
      <c r="Z389"/>
      <c r="AA389" s="374"/>
    </row>
    <row r="390" spans="1:27" s="7" customFormat="1" ht="14.25">
      <c r="A390" s="373"/>
      <c r="B390" s="27" t="s">
        <v>1202</v>
      </c>
      <c r="C390"/>
      <c r="D390" s="35">
        <v>85.89</v>
      </c>
      <c r="E390" s="96">
        <f t="shared" ref="E390:F410" si="54">D390*0.064+D390</f>
        <v>91.386960000000002</v>
      </c>
      <c r="F390" s="96">
        <f t="shared" ref="F390:G396" si="55">E390*0.053+E390</f>
        <v>96.230468880000004</v>
      </c>
      <c r="G390" s="96">
        <v>150</v>
      </c>
      <c r="H390" s="326">
        <f>ROUND((F390-E390)/E390,6)</f>
        <v>5.2999999999999999E-2</v>
      </c>
      <c r="I390" s="70">
        <f>G390*1.045</f>
        <v>156.75</v>
      </c>
      <c r="J390" s="90">
        <f>I390*1.039</f>
        <v>162.86324999999999</v>
      </c>
      <c r="K390" s="29">
        <v>179.726762358</v>
      </c>
      <c r="L390" s="314">
        <f>K390*1.049</f>
        <v>188.53337371354198</v>
      </c>
      <c r="M390" s="314"/>
      <c r="N390" s="314"/>
      <c r="O390" s="314">
        <f>N390*1.044</f>
        <v>0</v>
      </c>
      <c r="P390" s="314"/>
      <c r="Q390" s="314"/>
      <c r="S390" s="373" t="s">
        <v>1200</v>
      </c>
      <c r="T390" s="27" t="s">
        <v>1201</v>
      </c>
      <c r="U390"/>
      <c r="V390"/>
      <c r="W390"/>
      <c r="X390"/>
      <c r="Y390"/>
      <c r="Z390"/>
      <c r="AA390" s="374"/>
    </row>
    <row r="391" spans="1:27" s="7" customFormat="1" ht="14.25">
      <c r="A391" s="373"/>
      <c r="B391" s="367" t="s">
        <v>1203</v>
      </c>
      <c r="C391" s="367"/>
      <c r="D391" s="35">
        <v>23.75</v>
      </c>
      <c r="E391" s="96">
        <f t="shared" si="54"/>
        <v>25.27</v>
      </c>
      <c r="F391" s="96">
        <f t="shared" si="55"/>
        <v>26.609310000000001</v>
      </c>
      <c r="G391" s="96">
        <v>0</v>
      </c>
      <c r="H391" s="326">
        <f>ROUND((F391-E391)/E391,6)</f>
        <v>5.2999999999999999E-2</v>
      </c>
      <c r="I391" s="101"/>
      <c r="J391" s="90"/>
      <c r="K391" s="29"/>
      <c r="L391" s="314"/>
      <c r="M391" s="375">
        <v>188.5334</v>
      </c>
      <c r="N391" s="314">
        <f>M391*1.034</f>
        <v>194.94353560000002</v>
      </c>
      <c r="O391" s="314">
        <f>N391*1.033</f>
        <v>201.3766722748</v>
      </c>
      <c r="P391" s="314">
        <f>O391*1.032</f>
        <v>207.8207257875936</v>
      </c>
      <c r="Q391" s="314"/>
      <c r="S391" s="373"/>
      <c r="T391" s="27" t="s">
        <v>1202</v>
      </c>
      <c r="U391"/>
      <c r="V391"/>
      <c r="W391"/>
      <c r="X391"/>
      <c r="Y391" s="368"/>
      <c r="Z391" s="368"/>
      <c r="AA391" s="374"/>
    </row>
    <row r="392" spans="1:27" s="7" customFormat="1" ht="14.25">
      <c r="A392" s="373"/>
      <c r="B392" s="367" t="s">
        <v>1204</v>
      </c>
      <c r="C392" s="367" t="s">
        <v>1205</v>
      </c>
      <c r="D392" s="35"/>
      <c r="E392" s="96">
        <f t="shared" si="54"/>
        <v>0</v>
      </c>
      <c r="F392" s="96">
        <f t="shared" si="55"/>
        <v>0</v>
      </c>
      <c r="G392" s="96">
        <f t="shared" si="55"/>
        <v>0</v>
      </c>
      <c r="H392" s="5"/>
      <c r="I392" s="51"/>
      <c r="J392" s="93"/>
      <c r="K392" s="29"/>
      <c r="L392" s="314"/>
      <c r="M392" s="368">
        <v>0</v>
      </c>
      <c r="N392" s="314">
        <f>M392*1.034</f>
        <v>0</v>
      </c>
      <c r="O392" s="314">
        <f t="shared" ref="O392:O432" si="56">N392*1.033</f>
        <v>0</v>
      </c>
      <c r="P392" s="314">
        <f t="shared" ref="P392:P432" si="57">O392*1.032</f>
        <v>0</v>
      </c>
      <c r="Q392" s="314"/>
      <c r="S392" s="373"/>
      <c r="T392" s="367" t="s">
        <v>1203</v>
      </c>
      <c r="U392" s="367"/>
      <c r="V392" s="367"/>
      <c r="W392" s="367"/>
      <c r="X392" s="367"/>
      <c r="Y392" s="375">
        <v>188.5334</v>
      </c>
      <c r="Z392" s="383">
        <v>196.64</v>
      </c>
      <c r="AA392" s="374"/>
    </row>
    <row r="393" spans="1:27" s="7" customFormat="1" ht="14.25">
      <c r="A393" s="373"/>
      <c r="B393"/>
      <c r="C393"/>
      <c r="D393" s="35">
        <v>118.81</v>
      </c>
      <c r="E393" s="96">
        <f t="shared" si="54"/>
        <v>126.41384000000001</v>
      </c>
      <c r="F393" s="96">
        <f t="shared" si="55"/>
        <v>133.11377352</v>
      </c>
      <c r="G393" s="96">
        <v>150</v>
      </c>
      <c r="H393" s="326">
        <f>ROUND((F393-E393)/E393,6)</f>
        <v>5.2999999999999999E-2</v>
      </c>
      <c r="I393" s="70">
        <f>G393*1.045</f>
        <v>156.75</v>
      </c>
      <c r="J393" s="90">
        <f>I393*1.039</f>
        <v>162.86324999999999</v>
      </c>
      <c r="K393" s="29">
        <v>179.726762358</v>
      </c>
      <c r="L393" s="314">
        <f>K393*1.049</f>
        <v>188.53337371354198</v>
      </c>
      <c r="M393" s="368"/>
      <c r="N393" s="314">
        <f t="shared" ref="N393:N432" si="58">M393*1.034</f>
        <v>0</v>
      </c>
      <c r="O393" s="314">
        <f t="shared" si="56"/>
        <v>0</v>
      </c>
      <c r="P393" s="314">
        <f t="shared" si="57"/>
        <v>0</v>
      </c>
      <c r="Q393" s="314"/>
      <c r="S393" s="373"/>
      <c r="T393" s="367" t="s">
        <v>1204</v>
      </c>
      <c r="U393" s="367" t="s">
        <v>1205</v>
      </c>
      <c r="V393"/>
      <c r="W393"/>
      <c r="X393"/>
      <c r="Y393" s="368">
        <v>0</v>
      </c>
      <c r="Z393" s="368">
        <v>0</v>
      </c>
      <c r="AA393" s="374"/>
    </row>
    <row r="394" spans="1:27" s="7" customFormat="1" ht="14.25">
      <c r="A394" s="373"/>
      <c r="B394"/>
      <c r="C394"/>
      <c r="D394" s="35">
        <v>198.01</v>
      </c>
      <c r="E394" s="96">
        <f t="shared" si="54"/>
        <v>210.68263999999999</v>
      </c>
      <c r="F394" s="96">
        <f t="shared" si="55"/>
        <v>221.84881991999998</v>
      </c>
      <c r="G394" s="96">
        <v>240</v>
      </c>
      <c r="H394" s="326">
        <f>ROUND((F394-E394)/E394,6)</f>
        <v>5.2999999999999999E-2</v>
      </c>
      <c r="I394" s="70">
        <f>G394*1.045</f>
        <v>250.79999999999998</v>
      </c>
      <c r="J394" s="90">
        <f>I394*1.039</f>
        <v>260.58119999999997</v>
      </c>
      <c r="K394" s="29">
        <v>287.56281977279997</v>
      </c>
      <c r="L394" s="314">
        <f>K394*1.049</f>
        <v>301.65339794166715</v>
      </c>
      <c r="M394" s="368"/>
      <c r="N394" s="314">
        <f t="shared" si="58"/>
        <v>0</v>
      </c>
      <c r="O394" s="314">
        <f t="shared" si="56"/>
        <v>0</v>
      </c>
      <c r="P394" s="314">
        <f t="shared" si="57"/>
        <v>0</v>
      </c>
      <c r="Q394" s="314"/>
      <c r="S394" s="373"/>
      <c r="T394"/>
      <c r="U394"/>
      <c r="V394"/>
      <c r="W394"/>
      <c r="X394"/>
      <c r="Y394" s="368"/>
      <c r="Z394" s="368"/>
      <c r="AA394" s="374"/>
    </row>
    <row r="395" spans="1:27" s="7" customFormat="1" ht="14.25">
      <c r="A395" s="373"/>
      <c r="B395" s="27" t="s">
        <v>1206</v>
      </c>
      <c r="C395"/>
      <c r="D395" s="35">
        <v>277.20999999999998</v>
      </c>
      <c r="E395" s="96">
        <f t="shared" si="54"/>
        <v>294.95143999999999</v>
      </c>
      <c r="F395" s="96">
        <f t="shared" si="55"/>
        <v>310.58386631999997</v>
      </c>
      <c r="G395" s="96">
        <v>320</v>
      </c>
      <c r="H395" s="326">
        <f>ROUND((F395-E395)/E395,6)</f>
        <v>5.2999999999999999E-2</v>
      </c>
      <c r="I395" s="70">
        <f>G395*1.045</f>
        <v>334.4</v>
      </c>
      <c r="J395" s="90">
        <f>I395*1.039</f>
        <v>347.44159999999994</v>
      </c>
      <c r="K395" s="29">
        <v>383.41709303039988</v>
      </c>
      <c r="L395" s="314">
        <f>K395*1.049</f>
        <v>402.20453058888944</v>
      </c>
      <c r="M395" s="368"/>
      <c r="N395" s="314">
        <f t="shared" si="58"/>
        <v>0</v>
      </c>
      <c r="O395" s="314">
        <f t="shared" si="56"/>
        <v>0</v>
      </c>
      <c r="P395" s="314">
        <f t="shared" si="57"/>
        <v>0</v>
      </c>
      <c r="Q395" s="314"/>
      <c r="S395" s="373"/>
      <c r="T395"/>
      <c r="U395"/>
      <c r="V395"/>
      <c r="W395"/>
      <c r="X395"/>
      <c r="Y395" s="368"/>
      <c r="Z395" s="368"/>
      <c r="AA395" s="374"/>
    </row>
    <row r="396" spans="1:27" s="7" customFormat="1" ht="10.5" customHeight="1">
      <c r="A396" s="373"/>
      <c r="B396" s="27" t="s">
        <v>1207</v>
      </c>
      <c r="C396"/>
      <c r="D396" s="35"/>
      <c r="E396" s="96">
        <f t="shared" si="54"/>
        <v>0</v>
      </c>
      <c r="F396" s="96">
        <f t="shared" si="55"/>
        <v>0</v>
      </c>
      <c r="G396" s="96">
        <f t="shared" si="55"/>
        <v>0</v>
      </c>
      <c r="H396" s="5"/>
      <c r="I396" s="51"/>
      <c r="J396" s="93"/>
      <c r="K396" s="29"/>
      <c r="L396" s="314"/>
      <c r="M396" s="368"/>
      <c r="N396" s="314">
        <f t="shared" si="58"/>
        <v>0</v>
      </c>
      <c r="O396" s="314">
        <f t="shared" si="56"/>
        <v>0</v>
      </c>
      <c r="P396" s="314">
        <f t="shared" si="57"/>
        <v>0</v>
      </c>
      <c r="Q396" s="314"/>
      <c r="S396" s="373"/>
      <c r="T396" s="27" t="s">
        <v>1206</v>
      </c>
      <c r="U396"/>
      <c r="V396"/>
      <c r="W396"/>
      <c r="X396"/>
      <c r="Y396" s="368"/>
      <c r="Z396" s="368"/>
      <c r="AA396" s="374"/>
    </row>
    <row r="397" spans="1:27" s="7" customFormat="1" ht="14.25">
      <c r="A397" s="373"/>
      <c r="B397"/>
      <c r="C397" s="367" t="s">
        <v>517</v>
      </c>
      <c r="D397" s="35">
        <v>1170.47</v>
      </c>
      <c r="E397" s="96">
        <f t="shared" si="54"/>
        <v>1245.3800800000001</v>
      </c>
      <c r="F397" s="96">
        <f t="shared" si="54"/>
        <v>1325.0844051200002</v>
      </c>
      <c r="G397" s="96">
        <v>0</v>
      </c>
      <c r="H397" s="326">
        <f>ROUND((F397-E397)/E397,6)</f>
        <v>6.4000000000000001E-2</v>
      </c>
      <c r="I397" s="51"/>
      <c r="J397" s="93"/>
      <c r="K397" s="29"/>
      <c r="L397" s="314"/>
      <c r="M397" s="375">
        <v>188.53337371354198</v>
      </c>
      <c r="N397" s="314">
        <f t="shared" si="58"/>
        <v>194.94350841980241</v>
      </c>
      <c r="O397" s="314">
        <f t="shared" si="56"/>
        <v>201.37664419765588</v>
      </c>
      <c r="P397" s="314">
        <f t="shared" si="57"/>
        <v>207.82069681198087</v>
      </c>
      <c r="Q397" s="314"/>
      <c r="S397" s="373"/>
      <c r="T397" s="27" t="s">
        <v>1207</v>
      </c>
      <c r="U397"/>
      <c r="V397"/>
      <c r="W397"/>
      <c r="X397"/>
      <c r="Y397" s="368"/>
      <c r="Z397" s="368"/>
      <c r="AA397" s="374"/>
    </row>
    <row r="398" spans="1:27" s="7" customFormat="1" ht="14.25">
      <c r="A398" s="373"/>
      <c r="B398"/>
      <c r="C398" s="367" t="s">
        <v>518</v>
      </c>
      <c r="D398" s="35"/>
      <c r="E398" s="96">
        <f t="shared" si="54"/>
        <v>0</v>
      </c>
      <c r="F398" s="96">
        <f t="shared" ref="F398:G410" si="59">E398*0.053+E398</f>
        <v>0</v>
      </c>
      <c r="G398" s="96">
        <f t="shared" si="59"/>
        <v>0</v>
      </c>
      <c r="H398" s="5"/>
      <c r="I398" s="51"/>
      <c r="J398" s="93"/>
      <c r="K398" s="29"/>
      <c r="L398" s="314"/>
      <c r="M398" s="375">
        <v>301.65339794166715</v>
      </c>
      <c r="N398" s="314">
        <f t="shared" si="58"/>
        <v>311.90961347168383</v>
      </c>
      <c r="O398" s="314">
        <f t="shared" si="56"/>
        <v>322.20263071624936</v>
      </c>
      <c r="P398" s="314">
        <f t="shared" si="57"/>
        <v>332.51311489916935</v>
      </c>
      <c r="Q398" s="314"/>
      <c r="S398" s="373"/>
      <c r="T398"/>
      <c r="U398" s="367" t="s">
        <v>517</v>
      </c>
      <c r="V398" s="367"/>
      <c r="W398" s="367"/>
      <c r="X398" s="367"/>
      <c r="Y398" s="375">
        <v>188.53337371354198</v>
      </c>
      <c r="Z398" s="368">
        <v>196.64</v>
      </c>
      <c r="AA398" s="374"/>
    </row>
    <row r="399" spans="1:27" s="7" customFormat="1" ht="14.25">
      <c r="A399" s="373"/>
      <c r="B399"/>
      <c r="C399" s="367" t="s">
        <v>519</v>
      </c>
      <c r="D399" s="35"/>
      <c r="E399" s="96">
        <f t="shared" si="54"/>
        <v>0</v>
      </c>
      <c r="F399" s="96">
        <f t="shared" si="59"/>
        <v>0</v>
      </c>
      <c r="G399" s="96">
        <f t="shared" si="59"/>
        <v>0</v>
      </c>
      <c r="H399" s="5"/>
      <c r="I399" s="51"/>
      <c r="J399" s="93"/>
      <c r="K399" s="29"/>
      <c r="L399" s="314"/>
      <c r="M399" s="375">
        <v>402.20453058888944</v>
      </c>
      <c r="N399" s="314">
        <f t="shared" si="58"/>
        <v>415.87948462891171</v>
      </c>
      <c r="O399" s="314">
        <f t="shared" si="56"/>
        <v>429.60350762166576</v>
      </c>
      <c r="P399" s="314">
        <f t="shared" si="57"/>
        <v>443.35081986555906</v>
      </c>
      <c r="Q399" s="314"/>
      <c r="S399" s="373"/>
      <c r="T399"/>
      <c r="U399" s="367" t="s">
        <v>518</v>
      </c>
      <c r="V399" s="367"/>
      <c r="W399" s="367"/>
      <c r="X399" s="367"/>
      <c r="Y399" s="375">
        <v>301.65339794166715</v>
      </c>
      <c r="Z399" s="368">
        <v>314.62</v>
      </c>
      <c r="AA399" s="374"/>
    </row>
    <row r="400" spans="1:27" s="7" customFormat="1" ht="10.5" customHeight="1">
      <c r="A400" s="373"/>
      <c r="B400"/>
      <c r="C400"/>
      <c r="D400" s="35"/>
      <c r="E400" s="96">
        <f t="shared" si="54"/>
        <v>0</v>
      </c>
      <c r="F400" s="96">
        <f t="shared" si="59"/>
        <v>0</v>
      </c>
      <c r="G400" s="96">
        <f t="shared" si="59"/>
        <v>0</v>
      </c>
      <c r="H400" s="5"/>
      <c r="I400" s="51"/>
      <c r="J400" s="93"/>
      <c r="K400" s="29"/>
      <c r="L400" s="314"/>
      <c r="M400"/>
      <c r="N400" s="314">
        <f t="shared" si="58"/>
        <v>0</v>
      </c>
      <c r="O400" s="314">
        <f t="shared" si="56"/>
        <v>0</v>
      </c>
      <c r="P400" s="314">
        <f t="shared" si="57"/>
        <v>0</v>
      </c>
      <c r="Q400" s="314"/>
      <c r="S400" s="373"/>
      <c r="T400"/>
      <c r="U400" s="367" t="s">
        <v>519</v>
      </c>
      <c r="V400" s="367"/>
      <c r="W400" s="367"/>
      <c r="X400" s="367"/>
      <c r="Y400" s="375">
        <v>402.20453058888944</v>
      </c>
      <c r="Z400" s="368">
        <v>419.5</v>
      </c>
      <c r="AA400" s="374"/>
    </row>
    <row r="401" spans="1:27" s="7" customFormat="1" ht="10.5" customHeight="1">
      <c r="A401" s="373"/>
      <c r="B401"/>
      <c r="C401"/>
      <c r="D401" s="35"/>
      <c r="E401" s="96">
        <f t="shared" si="54"/>
        <v>0</v>
      </c>
      <c r="F401" s="96">
        <f t="shared" si="59"/>
        <v>0</v>
      </c>
      <c r="G401" s="96">
        <f t="shared" si="59"/>
        <v>0</v>
      </c>
      <c r="H401" s="5"/>
      <c r="I401" s="51"/>
      <c r="J401" s="93"/>
      <c r="K401" s="29"/>
      <c r="L401" s="314"/>
      <c r="M401"/>
      <c r="N401" s="314">
        <f t="shared" si="58"/>
        <v>0</v>
      </c>
      <c r="O401" s="314">
        <f t="shared" si="56"/>
        <v>0</v>
      </c>
      <c r="P401" s="314">
        <f t="shared" si="57"/>
        <v>0</v>
      </c>
      <c r="Q401" s="314"/>
      <c r="S401" s="373"/>
      <c r="T401"/>
      <c r="U401"/>
      <c r="V401"/>
      <c r="W401"/>
      <c r="X401"/>
      <c r="Y401"/>
      <c r="Z401"/>
      <c r="AA401" s="374"/>
    </row>
    <row r="402" spans="1:27" s="7" customFormat="1" ht="10.5" customHeight="1">
      <c r="A402" s="376">
        <v>10.199999999999999</v>
      </c>
      <c r="B402" s="27" t="s">
        <v>1208</v>
      </c>
      <c r="C402"/>
      <c r="D402" s="35">
        <v>198.01</v>
      </c>
      <c r="E402" s="96">
        <f t="shared" si="54"/>
        <v>210.68263999999999</v>
      </c>
      <c r="F402" s="96">
        <f t="shared" si="59"/>
        <v>221.84881991999998</v>
      </c>
      <c r="G402" s="96">
        <v>240</v>
      </c>
      <c r="H402" s="326">
        <f>ROUND((F402-E402)/E402,6)</f>
        <v>5.2999999999999999E-2</v>
      </c>
      <c r="I402" s="70">
        <f>G402*1.045</f>
        <v>250.79999999999998</v>
      </c>
      <c r="J402" s="90">
        <f>I402*1.039</f>
        <v>260.58119999999997</v>
      </c>
      <c r="K402" s="29">
        <v>287.56281977279997</v>
      </c>
      <c r="L402" s="314">
        <f>K402*1.049</f>
        <v>301.65339794166715</v>
      </c>
      <c r="M402"/>
      <c r="N402" s="314">
        <f t="shared" si="58"/>
        <v>0</v>
      </c>
      <c r="O402" s="314">
        <f t="shared" si="56"/>
        <v>0</v>
      </c>
      <c r="P402" s="314">
        <f t="shared" si="57"/>
        <v>0</v>
      </c>
      <c r="Q402" s="314"/>
      <c r="S402" s="373"/>
      <c r="T402"/>
      <c r="U402"/>
      <c r="V402"/>
      <c r="W402"/>
      <c r="X402"/>
      <c r="Y402"/>
      <c r="Z402"/>
      <c r="AA402" s="374"/>
    </row>
    <row r="403" spans="1:27" s="7" customFormat="1" ht="10.5" customHeight="1">
      <c r="A403" s="373"/>
      <c r="B403" s="27" t="s">
        <v>1202</v>
      </c>
      <c r="C403"/>
      <c r="D403" s="35"/>
      <c r="E403" s="96">
        <f t="shared" si="54"/>
        <v>0</v>
      </c>
      <c r="F403" s="96">
        <f t="shared" si="59"/>
        <v>0</v>
      </c>
      <c r="G403" s="96">
        <f t="shared" si="59"/>
        <v>0</v>
      </c>
      <c r="H403" s="5"/>
      <c r="I403" s="51"/>
      <c r="J403" s="93"/>
      <c r="K403" s="29"/>
      <c r="L403" s="314"/>
      <c r="M403"/>
      <c r="N403" s="314">
        <f t="shared" si="58"/>
        <v>0</v>
      </c>
      <c r="O403" s="314">
        <f t="shared" si="56"/>
        <v>0</v>
      </c>
      <c r="P403" s="314">
        <f t="shared" si="57"/>
        <v>0</v>
      </c>
      <c r="Q403" s="314"/>
      <c r="S403" s="376">
        <v>10.199999999999999</v>
      </c>
      <c r="T403" s="27" t="s">
        <v>1208</v>
      </c>
      <c r="U403"/>
      <c r="V403"/>
      <c r="W403"/>
      <c r="X403"/>
      <c r="Y403"/>
      <c r="Z403"/>
      <c r="AA403" s="374"/>
    </row>
    <row r="404" spans="1:27" s="7" customFormat="1" ht="14.25">
      <c r="A404" s="373"/>
      <c r="B404" s="367" t="s">
        <v>1203</v>
      </c>
      <c r="C404" s="366"/>
      <c r="D404" s="35"/>
      <c r="E404" s="96">
        <f t="shared" si="54"/>
        <v>0</v>
      </c>
      <c r="F404" s="96">
        <f t="shared" si="59"/>
        <v>0</v>
      </c>
      <c r="G404" s="96">
        <f t="shared" si="59"/>
        <v>0</v>
      </c>
      <c r="H404" s="5"/>
      <c r="I404" s="51"/>
      <c r="J404" s="93"/>
      <c r="K404" s="29"/>
      <c r="L404" s="314"/>
      <c r="M404" s="368">
        <v>188.53</v>
      </c>
      <c r="N404" s="314">
        <f t="shared" si="58"/>
        <v>194.94002</v>
      </c>
      <c r="O404" s="314">
        <f t="shared" si="56"/>
        <v>201.37304065999999</v>
      </c>
      <c r="P404" s="314">
        <f t="shared" si="57"/>
        <v>207.81697796111999</v>
      </c>
      <c r="Q404" s="314"/>
      <c r="S404" s="373"/>
      <c r="T404" s="27" t="s">
        <v>1202</v>
      </c>
      <c r="U404"/>
      <c r="V404"/>
      <c r="W404"/>
      <c r="X404"/>
      <c r="Y404"/>
      <c r="Z404"/>
      <c r="AA404" s="374"/>
    </row>
    <row r="405" spans="1:27" s="7" customFormat="1" ht="14.25">
      <c r="A405" s="377"/>
      <c r="B405" s="367" t="s">
        <v>274</v>
      </c>
      <c r="C405" s="367"/>
      <c r="D405" s="35">
        <v>310.55</v>
      </c>
      <c r="E405" s="96">
        <f t="shared" si="54"/>
        <v>330.42520000000002</v>
      </c>
      <c r="F405" s="96">
        <f t="shared" si="59"/>
        <v>347.9377356</v>
      </c>
      <c r="G405" s="96">
        <v>400</v>
      </c>
      <c r="H405" s="326">
        <f>ROUND((F405-E405)/E405,6)</f>
        <v>5.2999999999999999E-2</v>
      </c>
      <c r="I405" s="70">
        <f>G405*1.045</f>
        <v>418</v>
      </c>
      <c r="J405" s="90">
        <f>I405*1.039</f>
        <v>434.30199999999996</v>
      </c>
      <c r="K405" s="29">
        <v>479.27136628799991</v>
      </c>
      <c r="L405" s="314">
        <f>K405*1.049</f>
        <v>502.7556632361119</v>
      </c>
      <c r="M405" s="375">
        <v>90.496019382500123</v>
      </c>
      <c r="N405" s="314">
        <f t="shared" si="58"/>
        <v>93.572884041505134</v>
      </c>
      <c r="O405" s="314">
        <f t="shared" si="56"/>
        <v>96.660789214874796</v>
      </c>
      <c r="P405" s="314">
        <f t="shared" si="57"/>
        <v>99.753934469750789</v>
      </c>
      <c r="Q405" s="314"/>
      <c r="S405" s="373"/>
      <c r="T405" s="367" t="s">
        <v>1203</v>
      </c>
      <c r="U405" s="366"/>
      <c r="V405" s="366"/>
      <c r="W405" s="366"/>
      <c r="X405" s="366"/>
      <c r="Y405" s="368">
        <v>188.53</v>
      </c>
      <c r="Z405" s="368">
        <v>196.64</v>
      </c>
      <c r="AA405" s="374"/>
    </row>
    <row r="406" spans="1:27" s="7" customFormat="1" ht="14.25">
      <c r="A406" s="373"/>
      <c r="B406" s="367" t="s">
        <v>275</v>
      </c>
      <c r="C406" s="367"/>
      <c r="D406" s="35">
        <v>443.86</v>
      </c>
      <c r="E406" s="96">
        <f t="shared" si="54"/>
        <v>472.26704000000001</v>
      </c>
      <c r="F406" s="96">
        <f t="shared" si="59"/>
        <v>497.29719312000003</v>
      </c>
      <c r="G406" s="96">
        <v>550</v>
      </c>
      <c r="H406" s="326">
        <f>ROUND((F406-E406)/E406,6)</f>
        <v>5.2999999999999999E-2</v>
      </c>
      <c r="I406" s="70">
        <f>G406*1.045</f>
        <v>574.75</v>
      </c>
      <c r="J406" s="90">
        <f>I406*1.039</f>
        <v>597.1652499999999</v>
      </c>
      <c r="K406" s="29">
        <v>658.99812864599994</v>
      </c>
      <c r="L406" s="314">
        <f>K406*1.049</f>
        <v>691.28903694965391</v>
      </c>
      <c r="M406" s="375">
        <v>28.908450636076434</v>
      </c>
      <c r="N406" s="314">
        <f t="shared" si="58"/>
        <v>29.891337957703033</v>
      </c>
      <c r="O406" s="314">
        <f t="shared" si="56"/>
        <v>30.877752110307231</v>
      </c>
      <c r="P406" s="314">
        <f t="shared" si="57"/>
        <v>31.865840177837065</v>
      </c>
      <c r="Q406" s="314"/>
      <c r="S406" s="377"/>
      <c r="T406" s="367" t="s">
        <v>274</v>
      </c>
      <c r="U406" s="367"/>
      <c r="V406" s="367"/>
      <c r="W406" s="367"/>
      <c r="X406" s="367"/>
      <c r="Y406" s="375">
        <v>90.496019382500123</v>
      </c>
      <c r="Z406" s="368">
        <v>94.39</v>
      </c>
      <c r="AA406" s="374"/>
    </row>
    <row r="407" spans="1:27" s="7" customFormat="1" ht="10.5" customHeight="1">
      <c r="A407" s="373"/>
      <c r="B407" s="5"/>
      <c r="C407" s="5"/>
      <c r="D407" s="35"/>
      <c r="E407" s="96">
        <f t="shared" si="54"/>
        <v>0</v>
      </c>
      <c r="F407" s="96">
        <f t="shared" si="59"/>
        <v>0</v>
      </c>
      <c r="G407" s="96">
        <f t="shared" si="59"/>
        <v>0</v>
      </c>
      <c r="H407" s="5"/>
      <c r="I407" s="51"/>
      <c r="J407" s="93"/>
      <c r="K407" s="29"/>
      <c r="L407" s="314"/>
      <c r="M407" s="368"/>
      <c r="N407" s="314">
        <f t="shared" si="58"/>
        <v>0</v>
      </c>
      <c r="O407" s="314">
        <f t="shared" si="56"/>
        <v>0</v>
      </c>
      <c r="P407" s="314">
        <f t="shared" si="57"/>
        <v>0</v>
      </c>
      <c r="Q407" s="314"/>
      <c r="S407" s="373"/>
      <c r="T407" s="367" t="s">
        <v>275</v>
      </c>
      <c r="U407" s="367"/>
      <c r="V407" s="367"/>
      <c r="W407" s="367"/>
      <c r="X407" s="367"/>
      <c r="Y407" s="375">
        <v>28.908450636076434</v>
      </c>
      <c r="Z407" s="368">
        <v>30.15</v>
      </c>
      <c r="AA407" s="374"/>
    </row>
    <row r="408" spans="1:27" s="7" customFormat="1" ht="14.25">
      <c r="A408" s="373"/>
      <c r="B408" s="27" t="s">
        <v>1206</v>
      </c>
      <c r="C408" s="5"/>
      <c r="D408" s="35"/>
      <c r="E408" s="96">
        <f t="shared" si="54"/>
        <v>0</v>
      </c>
      <c r="F408" s="96">
        <f t="shared" si="59"/>
        <v>0</v>
      </c>
      <c r="G408" s="96">
        <f t="shared" si="59"/>
        <v>0</v>
      </c>
      <c r="H408" s="5"/>
      <c r="I408" s="51"/>
      <c r="J408" s="93"/>
      <c r="K408" s="29"/>
      <c r="L408" s="314"/>
      <c r="M408" s="368"/>
      <c r="N408" s="314">
        <f t="shared" si="58"/>
        <v>0</v>
      </c>
      <c r="O408" s="314">
        <f t="shared" si="56"/>
        <v>0</v>
      </c>
      <c r="P408" s="314">
        <f t="shared" si="57"/>
        <v>0</v>
      </c>
      <c r="Q408" s="314"/>
      <c r="S408" s="373"/>
      <c r="T408" s="5"/>
      <c r="U408" s="5"/>
      <c r="V408" s="5"/>
      <c r="W408" s="5"/>
      <c r="X408" s="5"/>
      <c r="Y408" s="368"/>
      <c r="Z408" s="368"/>
      <c r="AA408" s="378"/>
    </row>
    <row r="409" spans="1:27" s="7" customFormat="1" ht="14.25">
      <c r="A409" s="373"/>
      <c r="B409" s="27" t="s">
        <v>1207</v>
      </c>
      <c r="C409" s="5"/>
      <c r="D409" s="35">
        <v>61.04</v>
      </c>
      <c r="E409" s="96">
        <f t="shared" si="54"/>
        <v>64.946560000000005</v>
      </c>
      <c r="F409" s="96">
        <f t="shared" si="59"/>
        <v>68.388727680000002</v>
      </c>
      <c r="G409" s="96">
        <v>72</v>
      </c>
      <c r="H409" s="326">
        <f>ROUND((F409-E409)/E409,6)</f>
        <v>5.2999999999999999E-2</v>
      </c>
      <c r="I409" s="70">
        <f>G409*1.045</f>
        <v>75.239999999999995</v>
      </c>
      <c r="J409" s="90">
        <f>I409*1.039</f>
        <v>78.174359999999993</v>
      </c>
      <c r="K409" s="29">
        <v>86.268845931839977</v>
      </c>
      <c r="L409" s="314">
        <f>K409*1.049</f>
        <v>90.496019382500123</v>
      </c>
      <c r="M409" s="368"/>
      <c r="N409" s="314">
        <f t="shared" si="58"/>
        <v>0</v>
      </c>
      <c r="O409" s="314">
        <f t="shared" si="56"/>
        <v>0</v>
      </c>
      <c r="P409" s="314">
        <f t="shared" si="57"/>
        <v>0</v>
      </c>
      <c r="Q409" s="314"/>
      <c r="S409" s="373"/>
      <c r="T409" s="27" t="s">
        <v>1206</v>
      </c>
      <c r="U409" s="5"/>
      <c r="V409" s="5"/>
      <c r="W409" s="5"/>
      <c r="X409" s="5"/>
      <c r="Y409" s="368"/>
      <c r="Z409" s="368"/>
      <c r="AA409" s="378"/>
    </row>
    <row r="410" spans="1:27" s="7" customFormat="1" ht="14.25">
      <c r="A410" s="373"/>
      <c r="B410"/>
      <c r="C410" s="367" t="s">
        <v>517</v>
      </c>
      <c r="D410" s="35">
        <v>19.53</v>
      </c>
      <c r="E410" s="96">
        <f t="shared" si="54"/>
        <v>20.779920000000001</v>
      </c>
      <c r="F410" s="96">
        <f t="shared" si="59"/>
        <v>21.881255760000002</v>
      </c>
      <c r="G410" s="96">
        <v>23</v>
      </c>
      <c r="H410" s="326">
        <f>ROUND((F410-E410)/E410,6)</f>
        <v>5.2999999999999999E-2</v>
      </c>
      <c r="I410" s="70">
        <f>G410*1.045</f>
        <v>24.034999999999997</v>
      </c>
      <c r="J410" s="90">
        <f>I410*1.039</f>
        <v>24.972364999999996</v>
      </c>
      <c r="K410" s="29">
        <v>27.558103561559996</v>
      </c>
      <c r="L410" s="314">
        <f>K410*1.049</f>
        <v>28.908450636076434</v>
      </c>
      <c r="M410" s="375">
        <v>188.53337371354198</v>
      </c>
      <c r="N410" s="314">
        <f t="shared" si="58"/>
        <v>194.94350841980241</v>
      </c>
      <c r="O410" s="314">
        <f t="shared" si="56"/>
        <v>201.37664419765588</v>
      </c>
      <c r="P410" s="314">
        <f t="shared" si="57"/>
        <v>207.82069681198087</v>
      </c>
      <c r="Q410" s="314"/>
      <c r="S410" s="373"/>
      <c r="T410" s="27" t="s">
        <v>1207</v>
      </c>
      <c r="U410" s="5"/>
      <c r="V410" s="5"/>
      <c r="W410" s="5"/>
      <c r="X410" s="5"/>
      <c r="Y410" s="368"/>
      <c r="Z410" s="368"/>
      <c r="AA410" s="378"/>
    </row>
    <row r="411" spans="1:27" s="7" customFormat="1" ht="9.75" customHeight="1">
      <c r="A411" s="373"/>
      <c r="B411"/>
      <c r="C411" s="367" t="s">
        <v>518</v>
      </c>
      <c r="D411" s="35"/>
      <c r="E411" s="35"/>
      <c r="F411" s="96"/>
      <c r="G411" s="96"/>
      <c r="H411" s="5"/>
      <c r="I411" s="51"/>
      <c r="J411" s="93"/>
      <c r="K411" s="29"/>
      <c r="L411" s="314"/>
      <c r="M411" s="375">
        <v>301.65339794166715</v>
      </c>
      <c r="N411" s="314">
        <f t="shared" si="58"/>
        <v>311.90961347168383</v>
      </c>
      <c r="O411" s="314">
        <f t="shared" si="56"/>
        <v>322.20263071624936</v>
      </c>
      <c r="P411" s="314">
        <f t="shared" si="57"/>
        <v>332.51311489916935</v>
      </c>
      <c r="Q411" s="314"/>
      <c r="S411" s="373"/>
      <c r="T411"/>
      <c r="U411" s="367" t="s">
        <v>517</v>
      </c>
      <c r="V411" s="367"/>
      <c r="W411" s="367"/>
      <c r="X411" s="367"/>
      <c r="Y411" s="375">
        <v>188.53337371354198</v>
      </c>
      <c r="Z411" s="368">
        <v>196.64</v>
      </c>
      <c r="AA411" s="374"/>
    </row>
    <row r="412" spans="1:27" s="7" customFormat="1" ht="14.25">
      <c r="A412" s="373"/>
      <c r="B412"/>
      <c r="C412" s="367" t="s">
        <v>519</v>
      </c>
      <c r="D412" s="155"/>
      <c r="E412" s="155"/>
      <c r="F412" s="156"/>
      <c r="G412" s="156"/>
      <c r="H412" s="5"/>
      <c r="I412" s="51"/>
      <c r="J412" s="93"/>
      <c r="K412" s="29"/>
      <c r="L412" s="314"/>
      <c r="M412" s="375">
        <v>402.20453058888944</v>
      </c>
      <c r="N412" s="314">
        <f t="shared" si="58"/>
        <v>415.87948462891171</v>
      </c>
      <c r="O412" s="314">
        <f t="shared" si="56"/>
        <v>429.60350762166576</v>
      </c>
      <c r="P412" s="314">
        <f t="shared" si="57"/>
        <v>443.35081986555906</v>
      </c>
      <c r="Q412" s="314"/>
      <c r="S412" s="373"/>
      <c r="T412"/>
      <c r="U412" s="367" t="s">
        <v>518</v>
      </c>
      <c r="V412" s="367"/>
      <c r="W412" s="367"/>
      <c r="X412" s="367"/>
      <c r="Y412" s="375">
        <v>301.65339794166715</v>
      </c>
      <c r="Z412" s="368">
        <v>314.62</v>
      </c>
      <c r="AA412" s="374"/>
    </row>
    <row r="413" spans="1:27" s="7" customFormat="1" ht="14.25">
      <c r="A413" s="373"/>
      <c r="B413"/>
      <c r="C413"/>
      <c r="D413" s="56">
        <v>168.5</v>
      </c>
      <c r="E413" s="56">
        <v>179.62</v>
      </c>
      <c r="F413" s="96">
        <f>E413*0.053+E413</f>
        <v>189.13986</v>
      </c>
      <c r="G413" s="96">
        <v>199</v>
      </c>
      <c r="H413" s="326">
        <f>ROUND((F413-E413)/E413,6)</f>
        <v>5.2999999999999999E-2</v>
      </c>
      <c r="I413" s="70">
        <f>G413*1.045</f>
        <v>207.95499999999998</v>
      </c>
      <c r="J413" s="90">
        <f>I413*1.039</f>
        <v>216.06524499999998</v>
      </c>
      <c r="K413" s="29">
        <v>238.43750472827995</v>
      </c>
      <c r="L413" s="314">
        <f>K413*1.049</f>
        <v>250.12094245996565</v>
      </c>
      <c r="M413" s="368"/>
      <c r="N413" s="314">
        <f t="shared" si="58"/>
        <v>0</v>
      </c>
      <c r="O413" s="314">
        <f t="shared" si="56"/>
        <v>0</v>
      </c>
      <c r="P413" s="314">
        <f t="shared" si="57"/>
        <v>0</v>
      </c>
      <c r="Q413" s="314"/>
      <c r="S413" s="373"/>
      <c r="T413"/>
      <c r="U413" s="367" t="s">
        <v>519</v>
      </c>
      <c r="V413" s="367"/>
      <c r="W413" s="367"/>
      <c r="X413" s="367"/>
      <c r="Y413" s="375">
        <v>402.20453058888944</v>
      </c>
      <c r="Z413" s="368">
        <v>419.5</v>
      </c>
      <c r="AA413" s="374"/>
    </row>
    <row r="414" spans="1:27" s="7" customFormat="1" ht="14.25">
      <c r="A414" s="373"/>
      <c r="B414" s="27" t="s">
        <v>1209</v>
      </c>
      <c r="C414"/>
      <c r="D414" s="56">
        <v>279.5</v>
      </c>
      <c r="E414" s="56">
        <v>297.5</v>
      </c>
      <c r="F414" s="96">
        <f>E414*0.053+E414</f>
        <v>313.26749999999998</v>
      </c>
      <c r="G414" s="96">
        <v>329.9</v>
      </c>
      <c r="H414" s="326">
        <f>ROUND((F414-E414)/E414,6)</f>
        <v>5.2999999999999999E-2</v>
      </c>
      <c r="I414" s="70">
        <f>G414*1.045</f>
        <v>344.74549999999994</v>
      </c>
      <c r="J414" s="90">
        <f>I414*1.039</f>
        <v>358.19057449999991</v>
      </c>
      <c r="K414" s="29">
        <v>395.27905934602791</v>
      </c>
      <c r="L414" s="314">
        <f>K414*1.049</f>
        <v>414.64773325398323</v>
      </c>
      <c r="M414" s="368"/>
      <c r="N414" s="314">
        <f t="shared" si="58"/>
        <v>0</v>
      </c>
      <c r="O414" s="314">
        <f t="shared" si="56"/>
        <v>0</v>
      </c>
      <c r="P414" s="314">
        <f t="shared" si="57"/>
        <v>0</v>
      </c>
      <c r="Q414" s="314"/>
      <c r="S414" s="373"/>
      <c r="T414"/>
      <c r="U414"/>
      <c r="V414"/>
      <c r="W414"/>
      <c r="X414"/>
      <c r="Y414" s="368"/>
      <c r="Z414" s="368"/>
      <c r="AA414" s="374"/>
    </row>
    <row r="415" spans="1:27" s="7" customFormat="1" ht="14.65" thickBot="1">
      <c r="A415" s="373"/>
      <c r="B415" s="367" t="s">
        <v>1210</v>
      </c>
      <c r="C415" s="367"/>
      <c r="D415" s="73"/>
      <c r="E415" s="73"/>
      <c r="F415" s="111"/>
      <c r="G415" s="111"/>
      <c r="H415" s="5"/>
      <c r="I415" s="75"/>
      <c r="J415" s="91"/>
      <c r="K415" s="29"/>
      <c r="L415" s="314"/>
      <c r="M415" s="379">
        <v>301.65339794166715</v>
      </c>
      <c r="N415" s="314">
        <f t="shared" si="58"/>
        <v>311.90961347168383</v>
      </c>
      <c r="O415" s="314">
        <f t="shared" si="56"/>
        <v>322.20263071624936</v>
      </c>
      <c r="P415" s="314">
        <f t="shared" si="57"/>
        <v>332.51311489916935</v>
      </c>
      <c r="Q415" s="314"/>
      <c r="S415" s="373"/>
      <c r="T415" s="27" t="s">
        <v>1209</v>
      </c>
      <c r="U415"/>
      <c r="V415"/>
      <c r="W415"/>
      <c r="X415"/>
      <c r="Y415" s="368"/>
      <c r="Z415" s="368"/>
      <c r="AA415" s="374"/>
    </row>
    <row r="416" spans="1:27" s="7" customFormat="1" ht="14.25">
      <c r="A416" s="380"/>
      <c r="B416"/>
      <c r="C416"/>
      <c r="D416" s="35"/>
      <c r="E416" s="35"/>
      <c r="F416" s="35"/>
      <c r="G416" s="35"/>
      <c r="H416" s="5"/>
      <c r="I416" s="5"/>
      <c r="J416" s="5"/>
      <c r="K416" s="29"/>
      <c r="L416" s="314"/>
      <c r="M416" s="368"/>
      <c r="N416" s="314">
        <f t="shared" si="58"/>
        <v>0</v>
      </c>
      <c r="O416" s="314">
        <f t="shared" si="56"/>
        <v>0</v>
      </c>
      <c r="P416" s="314">
        <f t="shared" si="57"/>
        <v>0</v>
      </c>
      <c r="Q416" s="314"/>
      <c r="S416" s="373"/>
      <c r="T416" s="367" t="s">
        <v>1210</v>
      </c>
      <c r="U416" s="367"/>
      <c r="V416" s="367"/>
      <c r="W416" s="367"/>
      <c r="X416" s="367"/>
      <c r="Y416" s="379">
        <v>301.65339794166715</v>
      </c>
      <c r="Z416" s="368">
        <v>314.62</v>
      </c>
      <c r="AA416" s="374"/>
    </row>
    <row r="417" spans="1:27" ht="14.25">
      <c r="A417" s="380"/>
      <c r="B417"/>
      <c r="C417"/>
      <c r="M417" s="368"/>
      <c r="N417" s="314">
        <f t="shared" si="58"/>
        <v>0</v>
      </c>
      <c r="O417" s="314">
        <f t="shared" si="56"/>
        <v>0</v>
      </c>
      <c r="P417" s="314">
        <f t="shared" si="57"/>
        <v>0</v>
      </c>
      <c r="S417" s="380"/>
      <c r="T417"/>
      <c r="U417"/>
      <c r="V417"/>
      <c r="W417"/>
      <c r="X417"/>
      <c r="Y417" s="368"/>
      <c r="Z417" s="368"/>
      <c r="AA417" s="374"/>
    </row>
    <row r="418" spans="1:27" ht="14.25">
      <c r="A418" s="373" t="s">
        <v>1211</v>
      </c>
      <c r="B418" s="27" t="s">
        <v>1212</v>
      </c>
      <c r="C418"/>
      <c r="M418" s="368"/>
      <c r="N418" s="314">
        <f t="shared" si="58"/>
        <v>0</v>
      </c>
      <c r="O418" s="314">
        <f t="shared" si="56"/>
        <v>0</v>
      </c>
      <c r="P418" s="314">
        <f t="shared" si="57"/>
        <v>0</v>
      </c>
      <c r="S418" s="380"/>
      <c r="T418"/>
      <c r="U418"/>
      <c r="V418"/>
      <c r="W418"/>
      <c r="X418"/>
      <c r="Y418" s="368"/>
      <c r="Z418" s="368"/>
      <c r="AA418" s="374"/>
    </row>
    <row r="419" spans="1:27" ht="14.25">
      <c r="A419" s="373"/>
      <c r="B419" s="27" t="s">
        <v>1202</v>
      </c>
      <c r="C419"/>
      <c r="M419" s="368"/>
      <c r="N419" s="314">
        <f t="shared" si="58"/>
        <v>0</v>
      </c>
      <c r="O419" s="314">
        <f t="shared" si="56"/>
        <v>0</v>
      </c>
      <c r="P419" s="314">
        <f t="shared" si="57"/>
        <v>0</v>
      </c>
      <c r="S419" s="373" t="s">
        <v>1211</v>
      </c>
      <c r="T419" s="27" t="s">
        <v>1212</v>
      </c>
      <c r="U419"/>
      <c r="V419"/>
      <c r="W419"/>
      <c r="X419"/>
      <c r="Y419" s="368"/>
      <c r="Z419" s="368"/>
      <c r="AA419" s="374"/>
    </row>
    <row r="420" spans="1:27" ht="14.25">
      <c r="A420" s="373"/>
      <c r="B420" s="367" t="s">
        <v>1203</v>
      </c>
      <c r="C420" s="367"/>
      <c r="M420" s="375">
        <v>188.5334</v>
      </c>
      <c r="N420" s="314">
        <f t="shared" si="58"/>
        <v>194.94353560000002</v>
      </c>
      <c r="O420" s="314">
        <f t="shared" si="56"/>
        <v>201.3766722748</v>
      </c>
      <c r="P420" s="314">
        <f t="shared" si="57"/>
        <v>207.8207257875936</v>
      </c>
      <c r="S420" s="373"/>
      <c r="T420" s="27" t="s">
        <v>1202</v>
      </c>
      <c r="U420"/>
      <c r="V420"/>
      <c r="W420"/>
      <c r="X420"/>
      <c r="Y420" s="368"/>
      <c r="Z420" s="368"/>
      <c r="AA420" s="374"/>
    </row>
    <row r="421" spans="1:27" ht="14.25">
      <c r="A421" s="373"/>
      <c r="B421" s="367" t="s">
        <v>274</v>
      </c>
      <c r="C421" s="367"/>
      <c r="M421" s="375">
        <v>90.496019382500123</v>
      </c>
      <c r="N421" s="314">
        <f t="shared" si="58"/>
        <v>93.572884041505134</v>
      </c>
      <c r="O421" s="314">
        <f t="shared" si="56"/>
        <v>96.660789214874796</v>
      </c>
      <c r="P421" s="314">
        <f t="shared" si="57"/>
        <v>99.753934469750789</v>
      </c>
      <c r="S421" s="373"/>
      <c r="T421" s="367" t="s">
        <v>1203</v>
      </c>
      <c r="U421" s="367"/>
      <c r="V421" s="367"/>
      <c r="W421" s="367"/>
      <c r="X421" s="367"/>
      <c r="Y421" s="375">
        <v>188.5334</v>
      </c>
      <c r="Z421" s="368">
        <v>196.64</v>
      </c>
      <c r="AA421" s="374"/>
    </row>
    <row r="422" spans="1:27" ht="14.25">
      <c r="A422" s="373"/>
      <c r="B422" s="367" t="s">
        <v>275</v>
      </c>
      <c r="C422" s="367"/>
      <c r="M422" s="375">
        <v>28.908450636076434</v>
      </c>
      <c r="N422" s="314">
        <f t="shared" si="58"/>
        <v>29.891337957703033</v>
      </c>
      <c r="O422" s="314">
        <f t="shared" si="56"/>
        <v>30.877752110307231</v>
      </c>
      <c r="P422" s="314">
        <f t="shared" si="57"/>
        <v>31.865840177837065</v>
      </c>
      <c r="S422" s="373"/>
      <c r="T422" s="367" t="s">
        <v>274</v>
      </c>
      <c r="U422" s="367"/>
      <c r="V422" s="367"/>
      <c r="W422" s="367"/>
      <c r="X422" s="367"/>
      <c r="Y422" s="375">
        <v>90.496019382500123</v>
      </c>
      <c r="Z422" s="368">
        <v>94.39</v>
      </c>
      <c r="AA422" s="374"/>
    </row>
    <row r="423" spans="1:27" ht="14.25">
      <c r="A423" s="373"/>
      <c r="B423"/>
      <c r="C423"/>
      <c r="M423" s="368"/>
      <c r="N423" s="314">
        <f t="shared" si="58"/>
        <v>0</v>
      </c>
      <c r="O423" s="314">
        <f t="shared" si="56"/>
        <v>0</v>
      </c>
      <c r="P423" s="314">
        <f t="shared" si="57"/>
        <v>0</v>
      </c>
      <c r="S423" s="373"/>
      <c r="T423" s="367" t="s">
        <v>275</v>
      </c>
      <c r="U423" s="367"/>
      <c r="V423" s="367"/>
      <c r="W423" s="367"/>
      <c r="X423" s="367"/>
      <c r="Y423" s="375">
        <v>28.908450636076434</v>
      </c>
      <c r="Z423" s="368">
        <v>30.15</v>
      </c>
      <c r="AA423" s="374"/>
    </row>
    <row r="424" spans="1:27" ht="14.25">
      <c r="A424" s="373"/>
      <c r="B424" s="27" t="s">
        <v>1206</v>
      </c>
      <c r="C424"/>
      <c r="M424" s="368"/>
      <c r="N424" s="314">
        <f t="shared" si="58"/>
        <v>0</v>
      </c>
      <c r="O424" s="314">
        <f t="shared" si="56"/>
        <v>0</v>
      </c>
      <c r="P424" s="314">
        <f t="shared" si="57"/>
        <v>0</v>
      </c>
      <c r="S424" s="373"/>
      <c r="T424"/>
      <c r="U424"/>
      <c r="V424"/>
      <c r="W424"/>
      <c r="X424"/>
      <c r="Y424" s="368"/>
      <c r="Z424" s="368"/>
      <c r="AA424" s="374"/>
    </row>
    <row r="425" spans="1:27" ht="14.25">
      <c r="A425" s="373"/>
      <c r="B425" s="367" t="s">
        <v>272</v>
      </c>
      <c r="C425"/>
      <c r="M425" s="375">
        <v>502.7556632361119</v>
      </c>
      <c r="N425" s="314">
        <f t="shared" si="58"/>
        <v>519.84935578613977</v>
      </c>
      <c r="O425" s="314">
        <f t="shared" si="56"/>
        <v>537.00438452708238</v>
      </c>
      <c r="P425" s="314">
        <f t="shared" si="57"/>
        <v>554.18852483194905</v>
      </c>
      <c r="S425" s="373"/>
      <c r="T425" s="27" t="s">
        <v>1206</v>
      </c>
      <c r="U425"/>
      <c r="V425"/>
      <c r="W425"/>
      <c r="X425"/>
      <c r="Y425" s="368"/>
      <c r="Z425" s="368"/>
      <c r="AA425" s="374"/>
    </row>
    <row r="426" spans="1:27" ht="14.25">
      <c r="A426" s="373"/>
      <c r="B426" s="367" t="s">
        <v>269</v>
      </c>
      <c r="C426"/>
      <c r="M426" s="368">
        <v>691.29</v>
      </c>
      <c r="N426" s="314">
        <f t="shared" si="58"/>
        <v>714.79386</v>
      </c>
      <c r="O426" s="314">
        <f t="shared" si="56"/>
        <v>738.38205737999999</v>
      </c>
      <c r="P426" s="314">
        <f t="shared" si="57"/>
        <v>762.01028321616002</v>
      </c>
      <c r="S426" s="373"/>
      <c r="T426" s="367" t="s">
        <v>272</v>
      </c>
      <c r="U426"/>
      <c r="V426"/>
      <c r="W426"/>
      <c r="X426"/>
      <c r="Y426" s="375">
        <v>502.7556632361119</v>
      </c>
      <c r="Z426" s="368">
        <v>524.37</v>
      </c>
      <c r="AA426" s="374"/>
    </row>
    <row r="427" spans="1:27" ht="14.25">
      <c r="A427" s="373"/>
      <c r="B427"/>
      <c r="C427"/>
      <c r="M427" s="368"/>
      <c r="N427" s="314">
        <f t="shared" si="58"/>
        <v>0</v>
      </c>
      <c r="O427" s="314">
        <f t="shared" si="56"/>
        <v>0</v>
      </c>
      <c r="P427" s="314">
        <f t="shared" si="57"/>
        <v>0</v>
      </c>
      <c r="S427" s="373"/>
      <c r="T427" s="367" t="s">
        <v>269</v>
      </c>
      <c r="U427"/>
      <c r="V427"/>
      <c r="W427"/>
      <c r="X427"/>
      <c r="Y427" s="368">
        <v>691.29</v>
      </c>
      <c r="Z427" s="368">
        <v>419.5</v>
      </c>
      <c r="AA427" s="374"/>
    </row>
    <row r="428" spans="1:27" ht="14.25">
      <c r="A428" s="373"/>
      <c r="B428"/>
      <c r="C428"/>
      <c r="M428" s="368"/>
      <c r="N428" s="314">
        <f t="shared" si="58"/>
        <v>0</v>
      </c>
      <c r="O428" s="314">
        <f t="shared" si="56"/>
        <v>0</v>
      </c>
      <c r="P428" s="314">
        <f t="shared" si="57"/>
        <v>0</v>
      </c>
      <c r="S428" s="373"/>
      <c r="T428"/>
      <c r="U428"/>
      <c r="V428"/>
      <c r="W428"/>
      <c r="X428"/>
      <c r="Y428" s="368"/>
      <c r="Z428" s="368"/>
      <c r="AA428" s="374"/>
    </row>
    <row r="429" spans="1:27" ht="14.25">
      <c r="A429" s="373"/>
      <c r="B429"/>
      <c r="C429"/>
      <c r="M429" s="368"/>
      <c r="N429" s="314">
        <f t="shared" si="58"/>
        <v>0</v>
      </c>
      <c r="O429" s="314">
        <f t="shared" si="56"/>
        <v>0</v>
      </c>
      <c r="P429" s="314">
        <f t="shared" si="57"/>
        <v>0</v>
      </c>
      <c r="S429" s="373"/>
      <c r="T429"/>
      <c r="U429"/>
      <c r="V429"/>
      <c r="W429"/>
      <c r="X429"/>
      <c r="Y429" s="368"/>
      <c r="Z429" s="368"/>
      <c r="AA429" s="374"/>
    </row>
    <row r="430" spans="1:27" ht="14.25">
      <c r="A430" s="373" t="s">
        <v>1213</v>
      </c>
      <c r="B430" s="27" t="s">
        <v>258</v>
      </c>
      <c r="C430" s="367"/>
      <c r="M430" s="368"/>
      <c r="N430" s="314">
        <f t="shared" si="58"/>
        <v>0</v>
      </c>
      <c r="O430" s="314">
        <f t="shared" si="56"/>
        <v>0</v>
      </c>
      <c r="P430" s="314">
        <f t="shared" si="57"/>
        <v>0</v>
      </c>
      <c r="S430" s="373"/>
      <c r="T430"/>
      <c r="U430"/>
      <c r="V430"/>
      <c r="W430"/>
      <c r="X430"/>
      <c r="Y430" s="368"/>
      <c r="Z430" s="368"/>
      <c r="AA430" s="374"/>
    </row>
    <row r="431" spans="1:27" ht="14.25">
      <c r="A431" s="373"/>
      <c r="B431"/>
      <c r="C431" s="381" t="s">
        <v>259</v>
      </c>
      <c r="M431" s="375">
        <v>250.12094245996565</v>
      </c>
      <c r="N431" s="314">
        <f t="shared" si="58"/>
        <v>258.62505450360447</v>
      </c>
      <c r="O431" s="314">
        <f t="shared" si="56"/>
        <v>267.15968130222342</v>
      </c>
      <c r="P431" s="314">
        <f t="shared" si="57"/>
        <v>275.70879110389455</v>
      </c>
      <c r="S431" s="373" t="s">
        <v>1213</v>
      </c>
      <c r="T431" s="27" t="s">
        <v>258</v>
      </c>
      <c r="U431" s="367"/>
      <c r="V431" s="367"/>
      <c r="W431" s="367"/>
      <c r="X431" s="367"/>
      <c r="Y431" s="368"/>
      <c r="Z431" s="368"/>
      <c r="AA431" s="374"/>
    </row>
    <row r="432" spans="1:27" ht="14.25">
      <c r="A432" s="373"/>
      <c r="B432"/>
      <c r="C432" s="381" t="s">
        <v>520</v>
      </c>
      <c r="M432" s="375">
        <v>414.64773325398323</v>
      </c>
      <c r="N432" s="314">
        <f t="shared" si="58"/>
        <v>428.7457561846187</v>
      </c>
      <c r="O432" s="314">
        <f t="shared" si="56"/>
        <v>442.89436613871106</v>
      </c>
      <c r="P432" s="314">
        <f t="shared" si="57"/>
        <v>457.06698585514982</v>
      </c>
      <c r="S432" s="373"/>
      <c r="T432"/>
      <c r="U432" s="381" t="s">
        <v>259</v>
      </c>
      <c r="V432" s="381"/>
      <c r="W432"/>
      <c r="X432"/>
      <c r="Y432" s="375">
        <v>250.12094245996565</v>
      </c>
      <c r="Z432" s="368">
        <v>260.88</v>
      </c>
      <c r="AA432" s="374"/>
    </row>
    <row r="433" spans="1:27" ht="14.25">
      <c r="A433" s="373"/>
      <c r="B433"/>
      <c r="C433"/>
      <c r="S433" s="373"/>
      <c r="T433"/>
      <c r="U433" s="381" t="s">
        <v>520</v>
      </c>
      <c r="V433" s="381"/>
      <c r="W433"/>
      <c r="X433"/>
      <c r="Y433" s="375">
        <v>414.64773325398323</v>
      </c>
      <c r="Z433" s="368">
        <v>432.48</v>
      </c>
      <c r="AA433" s="374"/>
    </row>
    <row r="434" spans="1:27" ht="14.25">
      <c r="S434" s="373"/>
      <c r="T434"/>
      <c r="U434"/>
      <c r="V434"/>
      <c r="W434"/>
      <c r="X434"/>
      <c r="Y434"/>
      <c r="Z434"/>
      <c r="AA434" s="374"/>
    </row>
    <row r="435" spans="1:27" ht="14.25">
      <c r="S435" s="382"/>
      <c r="T435" s="334"/>
      <c r="U435" s="334"/>
      <c r="V435" s="334"/>
      <c r="W435" s="334"/>
      <c r="X435" s="334"/>
      <c r="Y435" s="230"/>
      <c r="Z435" s="229"/>
      <c r="AA435" s="241"/>
    </row>
  </sheetData>
  <pageMargins left="0.7" right="0.7" top="0.75" bottom="0.75" header="0.3" footer="0.3"/>
  <pageSetup paperSize="9" scale="60" fitToHeight="0" orientation="portrait" r:id="rId1"/>
  <rowBreaks count="3" manualBreakCount="3">
    <brk id="67" max="15" man="1"/>
    <brk id="166" max="15" man="1"/>
    <brk id="287" max="15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F48"/>
  <sheetViews>
    <sheetView topLeftCell="A17" workbookViewId="0">
      <selection activeCell="J1" sqref="J1:K1"/>
    </sheetView>
  </sheetViews>
  <sheetFormatPr defaultRowHeight="14.25"/>
  <cols>
    <col min="2" max="2" width="13.796875" customWidth="1"/>
    <col min="3" max="3" width="14.796875" customWidth="1"/>
    <col min="4" max="4" width="13.06640625" customWidth="1"/>
    <col min="5" max="5" width="12.796875" customWidth="1"/>
    <col min="6" max="6" width="13.06640625" customWidth="1"/>
  </cols>
  <sheetData>
    <row r="6" spans="1:6">
      <c r="A6" s="226" t="s">
        <v>521</v>
      </c>
      <c r="E6" s="226" t="s">
        <v>522</v>
      </c>
    </row>
    <row r="7" spans="1:6">
      <c r="A7" s="226" t="s">
        <v>523</v>
      </c>
      <c r="E7" s="226" t="s">
        <v>524</v>
      </c>
    </row>
    <row r="8" spans="1:6">
      <c r="E8" s="226" t="s">
        <v>525</v>
      </c>
    </row>
    <row r="9" spans="1:6">
      <c r="E9" s="226" t="s">
        <v>526</v>
      </c>
    </row>
    <row r="10" spans="1:6">
      <c r="E10" s="226"/>
    </row>
    <row r="11" spans="1:6">
      <c r="E11" s="227" t="s">
        <v>527</v>
      </c>
    </row>
    <row r="12" spans="1:6">
      <c r="C12" s="228" t="s">
        <v>576</v>
      </c>
      <c r="D12" s="229"/>
    </row>
    <row r="13" spans="1:6">
      <c r="C13" s="232" t="s">
        <v>532</v>
      </c>
      <c r="D13" s="231" t="s">
        <v>531</v>
      </c>
    </row>
    <row r="14" spans="1:6">
      <c r="C14" s="231"/>
      <c r="D14" s="231"/>
    </row>
    <row r="15" spans="1:6" ht="14.65" thickBot="1"/>
    <row r="16" spans="1:6" ht="14.65" thickBot="1">
      <c r="A16" s="233"/>
      <c r="B16" s="231"/>
      <c r="C16" s="231"/>
      <c r="D16" s="234"/>
      <c r="E16" s="235"/>
      <c r="F16" s="236" t="s">
        <v>534</v>
      </c>
    </row>
    <row r="17" spans="1:6">
      <c r="A17" s="237"/>
      <c r="F17" s="238"/>
    </row>
    <row r="18" spans="1:6">
      <c r="A18" s="237"/>
      <c r="C18" t="s">
        <v>535</v>
      </c>
      <c r="D18" s="229"/>
      <c r="E18" s="229"/>
      <c r="F18" s="239"/>
    </row>
    <row r="19" spans="1:6">
      <c r="A19" s="237"/>
      <c r="F19" s="239"/>
    </row>
    <row r="20" spans="1:6">
      <c r="A20" s="233"/>
      <c r="B20" s="231" t="s">
        <v>577</v>
      </c>
      <c r="C20" s="231"/>
      <c r="D20" s="231"/>
      <c r="E20" s="284"/>
      <c r="F20" s="285">
        <f>F38</f>
        <v>2916</v>
      </c>
    </row>
    <row r="21" spans="1:6">
      <c r="A21" s="240"/>
      <c r="B21" s="229"/>
      <c r="C21" s="229"/>
      <c r="D21" s="229"/>
      <c r="E21" s="241"/>
      <c r="F21" s="286">
        <v>0</v>
      </c>
    </row>
    <row r="22" spans="1:6" ht="14.65" thickBot="1">
      <c r="A22" s="240"/>
      <c r="B22" s="229"/>
      <c r="C22" s="229"/>
      <c r="D22" s="229"/>
      <c r="E22" s="229"/>
      <c r="F22" s="287">
        <v>0</v>
      </c>
    </row>
    <row r="23" spans="1:6" ht="14.65" thickBot="1">
      <c r="A23" s="233"/>
      <c r="B23" s="231"/>
      <c r="C23" s="231"/>
      <c r="D23" s="231"/>
      <c r="E23" s="244"/>
      <c r="F23" s="288">
        <f>SUM(F18:F22)</f>
        <v>2916</v>
      </c>
    </row>
    <row r="25" spans="1:6">
      <c r="A25" s="246" t="s">
        <v>537</v>
      </c>
      <c r="B25" s="246" t="s">
        <v>538</v>
      </c>
      <c r="C25" s="246" t="s">
        <v>539</v>
      </c>
      <c r="D25" s="246">
        <v>3046.2</v>
      </c>
      <c r="E25" s="246">
        <v>7107.8</v>
      </c>
      <c r="F25" s="246">
        <f>SUM(D25:E25)</f>
        <v>10154</v>
      </c>
    </row>
    <row r="26" spans="1:6">
      <c r="A26" s="282"/>
      <c r="B26" s="239"/>
      <c r="C26" s="239"/>
      <c r="D26" s="289">
        <v>0.3</v>
      </c>
      <c r="E26" s="290">
        <v>0.7</v>
      </c>
      <c r="F26" s="239"/>
    </row>
    <row r="27" spans="1:6">
      <c r="A27" s="239">
        <v>7602253</v>
      </c>
      <c r="B27" s="239" t="s">
        <v>578</v>
      </c>
      <c r="C27" s="291">
        <v>4504180043009</v>
      </c>
      <c r="D27" s="292">
        <v>874.8</v>
      </c>
      <c r="E27" s="293">
        <v>2041.2</v>
      </c>
      <c r="F27" s="280">
        <f>SUM(D27:E27)</f>
        <v>2916</v>
      </c>
    </row>
    <row r="28" spans="1:6">
      <c r="A28" s="239"/>
      <c r="B28" s="239"/>
      <c r="C28" s="239"/>
      <c r="D28" s="252"/>
      <c r="E28" s="252"/>
      <c r="F28" s="252"/>
    </row>
    <row r="29" spans="1:6">
      <c r="A29" s="239"/>
      <c r="B29" s="239"/>
      <c r="C29" s="239"/>
      <c r="D29" s="239"/>
      <c r="E29" s="239"/>
      <c r="F29" s="239"/>
    </row>
    <row r="30" spans="1:6">
      <c r="A30" s="239"/>
      <c r="B30" s="239"/>
      <c r="C30" s="239"/>
      <c r="D30" s="239"/>
      <c r="E30" s="239"/>
      <c r="F30" s="239"/>
    </row>
    <row r="31" spans="1:6">
      <c r="A31" s="246"/>
      <c r="B31" s="246"/>
      <c r="C31" s="239"/>
      <c r="D31" s="252"/>
      <c r="E31" s="252"/>
      <c r="F31" s="252"/>
    </row>
    <row r="32" spans="1:6">
      <c r="A32" s="239"/>
      <c r="B32" s="239"/>
      <c r="C32" s="239"/>
      <c r="D32" s="239"/>
      <c r="E32" s="239"/>
      <c r="F32" s="239"/>
    </row>
    <row r="33" spans="1:6">
      <c r="A33" s="239"/>
      <c r="B33" s="239"/>
      <c r="C33" s="239"/>
      <c r="D33" s="239"/>
      <c r="E33" s="239"/>
      <c r="F33" s="239"/>
    </row>
    <row r="34" spans="1:6">
      <c r="A34" s="239"/>
      <c r="B34" s="239"/>
      <c r="C34" s="239"/>
      <c r="D34" s="239"/>
      <c r="E34" s="239"/>
      <c r="F34" s="239"/>
    </row>
    <row r="35" spans="1:6">
      <c r="A35" s="239"/>
      <c r="B35" s="239"/>
      <c r="C35" s="239"/>
      <c r="D35" s="239"/>
      <c r="E35" s="239"/>
      <c r="F35" s="239"/>
    </row>
    <row r="36" spans="1:6">
      <c r="A36" s="239"/>
      <c r="B36" s="239"/>
      <c r="C36" s="239"/>
      <c r="D36" s="239"/>
      <c r="E36" s="239"/>
      <c r="F36" s="239"/>
    </row>
    <row r="37" spans="1:6">
      <c r="A37" s="239"/>
      <c r="B37" s="239"/>
      <c r="C37" s="239"/>
      <c r="D37" s="239"/>
      <c r="E37" s="239"/>
      <c r="F37" s="239"/>
    </row>
    <row r="38" spans="1:6">
      <c r="A38" s="239"/>
      <c r="B38" s="286"/>
      <c r="C38" s="239"/>
      <c r="D38" s="294">
        <f>SUM(D27:D29)</f>
        <v>874.8</v>
      </c>
      <c r="E38" s="294">
        <f>SUM(E27:E29)</f>
        <v>2041.2</v>
      </c>
      <c r="F38" s="295">
        <f>F27</f>
        <v>2916</v>
      </c>
    </row>
    <row r="40" spans="1:6">
      <c r="A40" s="226"/>
    </row>
    <row r="41" spans="1:6">
      <c r="A41" s="259" t="s">
        <v>551</v>
      </c>
      <c r="B41" s="227"/>
      <c r="C41" s="227"/>
      <c r="D41" s="227"/>
      <c r="E41" s="227"/>
      <c r="F41" s="227"/>
    </row>
    <row r="42" spans="1:6">
      <c r="A42" s="227"/>
      <c r="B42" s="227"/>
      <c r="C42" s="227"/>
      <c r="D42" s="227"/>
      <c r="E42" s="227"/>
      <c r="F42" s="227"/>
    </row>
    <row r="43" spans="1:6">
      <c r="A43" s="227" t="s">
        <v>552</v>
      </c>
      <c r="B43" s="227"/>
      <c r="C43" s="227" t="s">
        <v>553</v>
      </c>
      <c r="D43" s="227"/>
      <c r="E43" s="227" t="s">
        <v>554</v>
      </c>
      <c r="F43" s="227"/>
    </row>
    <row r="44" spans="1:6">
      <c r="A44" s="259" t="s">
        <v>555</v>
      </c>
      <c r="B44" s="227"/>
      <c r="C44" s="259" t="s">
        <v>556</v>
      </c>
      <c r="D44" s="227"/>
      <c r="E44" s="259" t="s">
        <v>557</v>
      </c>
      <c r="F44" s="227"/>
    </row>
    <row r="45" spans="1:6">
      <c r="A45" s="227"/>
      <c r="B45" s="227"/>
      <c r="C45" s="227"/>
      <c r="D45" s="227"/>
      <c r="E45" s="227"/>
      <c r="F45" s="227"/>
    </row>
    <row r="46" spans="1:6">
      <c r="A46" s="227"/>
      <c r="B46" s="227"/>
      <c r="C46" s="227"/>
      <c r="D46" s="227"/>
      <c r="E46" s="227"/>
      <c r="F46" s="227"/>
    </row>
    <row r="47" spans="1:6">
      <c r="A47" s="227" t="s">
        <v>552</v>
      </c>
      <c r="B47" s="227"/>
      <c r="C47" s="260" t="s">
        <v>553</v>
      </c>
      <c r="D47" s="227"/>
      <c r="E47" s="227" t="s">
        <v>554</v>
      </c>
      <c r="F47" s="227"/>
    </row>
    <row r="48" spans="1:6">
      <c r="A48" s="260" t="s">
        <v>558</v>
      </c>
      <c r="B48" s="227"/>
      <c r="C48" s="260" t="s">
        <v>558</v>
      </c>
      <c r="D48" s="227"/>
      <c r="E48" s="260" t="s">
        <v>558</v>
      </c>
      <c r="F48" s="227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ED05-EC65-47B3-A90F-8BED0077B919}">
  <dimension ref="A1:DX5"/>
  <sheetViews>
    <sheetView workbookViewId="0">
      <selection activeCell="J1" sqref="J1:K1"/>
    </sheetView>
  </sheetViews>
  <sheetFormatPr defaultRowHeight="14.25"/>
  <sheetData>
    <row r="1" spans="1:128">
      <c r="A1" t="s">
        <v>1155</v>
      </c>
      <c r="B1" t="s">
        <v>1156</v>
      </c>
      <c r="C1" t="s">
        <v>1157</v>
      </c>
      <c r="D1" t="s">
        <v>1158</v>
      </c>
      <c r="E1" t="s">
        <v>1159</v>
      </c>
      <c r="F1" t="s">
        <v>1160</v>
      </c>
      <c r="G1" t="s">
        <v>1161</v>
      </c>
      <c r="H1" t="s">
        <v>1162</v>
      </c>
      <c r="I1" t="s">
        <v>1163</v>
      </c>
      <c r="J1" t="s">
        <v>1164</v>
      </c>
      <c r="K1" t="s">
        <v>1165</v>
      </c>
      <c r="L1" t="s">
        <v>1166</v>
      </c>
      <c r="M1" t="s">
        <v>1167</v>
      </c>
      <c r="N1" t="s">
        <v>1168</v>
      </c>
      <c r="O1" t="s">
        <v>1169</v>
      </c>
      <c r="P1" t="s">
        <v>1170</v>
      </c>
      <c r="Q1" t="s">
        <v>1171</v>
      </c>
      <c r="R1" t="s">
        <v>1172</v>
      </c>
      <c r="S1" t="s">
        <v>1173</v>
      </c>
      <c r="T1" t="s">
        <v>1174</v>
      </c>
      <c r="U1" t="s">
        <v>1175</v>
      </c>
      <c r="V1" t="s">
        <v>1176</v>
      </c>
      <c r="W1" t="s">
        <v>1177</v>
      </c>
      <c r="X1" t="s">
        <v>1178</v>
      </c>
      <c r="Y1" t="s">
        <v>1179</v>
      </c>
      <c r="Z1" t="s">
        <v>1180</v>
      </c>
      <c r="AA1" t="s">
        <v>1181</v>
      </c>
      <c r="AB1" t="s">
        <v>1182</v>
      </c>
      <c r="AC1" t="s">
        <v>1183</v>
      </c>
      <c r="AD1" t="s">
        <v>1184</v>
      </c>
      <c r="AE1" t="s">
        <v>1185</v>
      </c>
      <c r="AF1" t="s">
        <v>1181</v>
      </c>
      <c r="AG1" t="s">
        <v>1182</v>
      </c>
      <c r="AH1" t="s">
        <v>1183</v>
      </c>
      <c r="AI1" t="s">
        <v>1184</v>
      </c>
      <c r="AJ1" t="s">
        <v>1185</v>
      </c>
      <c r="AK1" t="s">
        <v>1181</v>
      </c>
      <c r="AL1" t="s">
        <v>1182</v>
      </c>
      <c r="AM1" t="s">
        <v>1183</v>
      </c>
      <c r="AN1" t="s">
        <v>1184</v>
      </c>
      <c r="AO1" t="s">
        <v>1185</v>
      </c>
      <c r="AP1" t="s">
        <v>1181</v>
      </c>
      <c r="AQ1" t="s">
        <v>1182</v>
      </c>
      <c r="AR1" t="s">
        <v>1183</v>
      </c>
      <c r="AS1" t="s">
        <v>1184</v>
      </c>
      <c r="AT1" t="s">
        <v>1185</v>
      </c>
      <c r="AU1" t="s">
        <v>1181</v>
      </c>
      <c r="AV1" t="s">
        <v>1182</v>
      </c>
      <c r="AW1" t="s">
        <v>1183</v>
      </c>
      <c r="AX1" t="s">
        <v>1184</v>
      </c>
      <c r="AY1" t="s">
        <v>1185</v>
      </c>
      <c r="AZ1" t="s">
        <v>1181</v>
      </c>
      <c r="BA1" t="s">
        <v>1182</v>
      </c>
      <c r="BB1" t="s">
        <v>1183</v>
      </c>
      <c r="BC1" t="s">
        <v>1184</v>
      </c>
      <c r="BD1" t="s">
        <v>1185</v>
      </c>
      <c r="BE1" t="s">
        <v>1181</v>
      </c>
      <c r="BF1" t="s">
        <v>1182</v>
      </c>
      <c r="BG1" t="s">
        <v>1183</v>
      </c>
      <c r="BH1" t="s">
        <v>1184</v>
      </c>
      <c r="BI1" t="s">
        <v>1185</v>
      </c>
      <c r="BJ1" t="s">
        <v>1181</v>
      </c>
      <c r="BK1" t="s">
        <v>1182</v>
      </c>
      <c r="BL1" t="s">
        <v>1183</v>
      </c>
      <c r="BM1" t="s">
        <v>1184</v>
      </c>
      <c r="BN1" t="s">
        <v>1185</v>
      </c>
      <c r="BO1" t="s">
        <v>1181</v>
      </c>
      <c r="BP1" t="s">
        <v>1182</v>
      </c>
      <c r="BQ1" t="s">
        <v>1183</v>
      </c>
      <c r="BR1" t="s">
        <v>1184</v>
      </c>
      <c r="BS1" t="s">
        <v>1185</v>
      </c>
      <c r="BT1" t="s">
        <v>1181</v>
      </c>
      <c r="BU1" t="s">
        <v>1182</v>
      </c>
      <c r="BV1" t="s">
        <v>1183</v>
      </c>
      <c r="BW1" t="s">
        <v>1184</v>
      </c>
      <c r="BX1" t="s">
        <v>1185</v>
      </c>
      <c r="BY1" t="s">
        <v>1181</v>
      </c>
      <c r="BZ1" t="s">
        <v>1182</v>
      </c>
      <c r="CA1" t="s">
        <v>1183</v>
      </c>
      <c r="CB1" t="s">
        <v>1184</v>
      </c>
      <c r="CC1" t="s">
        <v>1185</v>
      </c>
      <c r="CD1" t="s">
        <v>1181</v>
      </c>
      <c r="CE1" t="s">
        <v>1182</v>
      </c>
      <c r="CF1" t="s">
        <v>1183</v>
      </c>
      <c r="CG1" t="s">
        <v>1184</v>
      </c>
      <c r="CH1" t="s">
        <v>1185</v>
      </c>
      <c r="CI1" t="s">
        <v>1181</v>
      </c>
      <c r="CJ1" t="s">
        <v>1182</v>
      </c>
      <c r="CK1" t="s">
        <v>1183</v>
      </c>
      <c r="CL1" t="s">
        <v>1184</v>
      </c>
      <c r="CM1" t="s">
        <v>1185</v>
      </c>
      <c r="CN1" t="s">
        <v>1181</v>
      </c>
      <c r="CO1" t="s">
        <v>1182</v>
      </c>
      <c r="CP1" t="s">
        <v>1183</v>
      </c>
      <c r="CQ1" t="s">
        <v>1184</v>
      </c>
      <c r="CR1" t="s">
        <v>1185</v>
      </c>
      <c r="CS1" t="s">
        <v>1181</v>
      </c>
      <c r="CT1" t="s">
        <v>1182</v>
      </c>
      <c r="CU1" t="s">
        <v>1183</v>
      </c>
      <c r="CV1" t="s">
        <v>1184</v>
      </c>
      <c r="CW1" t="s">
        <v>1185</v>
      </c>
      <c r="CX1" t="s">
        <v>1181</v>
      </c>
      <c r="CY1" t="s">
        <v>1182</v>
      </c>
      <c r="CZ1" t="s">
        <v>1183</v>
      </c>
      <c r="DA1" t="s">
        <v>1184</v>
      </c>
      <c r="DB1" t="s">
        <v>1185</v>
      </c>
      <c r="DC1" t="s">
        <v>1181</v>
      </c>
      <c r="DD1" t="s">
        <v>1182</v>
      </c>
      <c r="DE1" t="s">
        <v>1183</v>
      </c>
      <c r="DF1" t="s">
        <v>1184</v>
      </c>
      <c r="DG1" t="s">
        <v>1185</v>
      </c>
      <c r="DH1" t="s">
        <v>1181</v>
      </c>
      <c r="DI1" t="s">
        <v>1182</v>
      </c>
      <c r="DJ1" t="s">
        <v>1183</v>
      </c>
      <c r="DK1" t="s">
        <v>1184</v>
      </c>
      <c r="DL1" t="s">
        <v>1185</v>
      </c>
      <c r="DM1" t="s">
        <v>1181</v>
      </c>
      <c r="DN1" t="s">
        <v>1182</v>
      </c>
      <c r="DO1" t="s">
        <v>1183</v>
      </c>
      <c r="DP1" t="s">
        <v>1184</v>
      </c>
      <c r="DQ1" t="s">
        <v>1185</v>
      </c>
      <c r="DR1" t="s">
        <v>1181</v>
      </c>
      <c r="DS1" t="s">
        <v>1182</v>
      </c>
      <c r="DT1" t="s">
        <v>1183</v>
      </c>
      <c r="DU1" t="s">
        <v>1184</v>
      </c>
      <c r="DV1" t="s">
        <v>1186</v>
      </c>
    </row>
    <row r="2" spans="1:128">
      <c r="A2" t="s">
        <v>579</v>
      </c>
      <c r="B2" t="s">
        <v>186</v>
      </c>
      <c r="C2" t="s">
        <v>1187</v>
      </c>
      <c r="D2">
        <v>20240701</v>
      </c>
      <c r="F2" t="s">
        <v>1188</v>
      </c>
      <c r="G2" t="s">
        <v>1188</v>
      </c>
      <c r="I2" t="s">
        <v>581</v>
      </c>
      <c r="K2">
        <v>0</v>
      </c>
      <c r="L2">
        <v>0</v>
      </c>
      <c r="M2">
        <v>0</v>
      </c>
      <c r="N2">
        <v>0</v>
      </c>
      <c r="O2">
        <v>0</v>
      </c>
      <c r="Q2" t="s">
        <v>1189</v>
      </c>
      <c r="S2" t="s">
        <v>1190</v>
      </c>
      <c r="U2">
        <v>0</v>
      </c>
      <c r="W2">
        <v>0</v>
      </c>
      <c r="X2">
        <v>0</v>
      </c>
      <c r="Z2" t="s">
        <v>581</v>
      </c>
      <c r="AB2" t="s">
        <v>581</v>
      </c>
      <c r="AC2">
        <v>1</v>
      </c>
      <c r="AD2">
        <v>5.3005890000000004</v>
      </c>
      <c r="AE2">
        <v>0</v>
      </c>
      <c r="AF2">
        <v>0</v>
      </c>
      <c r="AG2">
        <v>0</v>
      </c>
      <c r="AH2">
        <v>2</v>
      </c>
      <c r="AI2">
        <v>0</v>
      </c>
      <c r="AJ2">
        <v>0</v>
      </c>
      <c r="AK2">
        <v>0</v>
      </c>
      <c r="AL2">
        <v>0</v>
      </c>
      <c r="AM2">
        <v>3</v>
      </c>
      <c r="AN2">
        <v>0</v>
      </c>
      <c r="AO2">
        <v>0</v>
      </c>
      <c r="AP2">
        <v>0</v>
      </c>
      <c r="AQ2">
        <v>0</v>
      </c>
      <c r="AR2">
        <v>4</v>
      </c>
      <c r="AS2">
        <v>0</v>
      </c>
      <c r="AT2">
        <v>0</v>
      </c>
      <c r="AU2">
        <v>0</v>
      </c>
      <c r="AV2">
        <v>0</v>
      </c>
      <c r="AW2">
        <v>5</v>
      </c>
      <c r="AX2">
        <v>0</v>
      </c>
      <c r="AY2">
        <v>0</v>
      </c>
      <c r="AZ2">
        <v>0</v>
      </c>
      <c r="BA2">
        <v>0</v>
      </c>
      <c r="BB2">
        <v>6</v>
      </c>
      <c r="BC2">
        <v>0</v>
      </c>
      <c r="BD2">
        <v>0</v>
      </c>
      <c r="BE2">
        <v>0</v>
      </c>
      <c r="BF2">
        <v>0</v>
      </c>
      <c r="BG2">
        <v>7</v>
      </c>
      <c r="BH2">
        <v>0</v>
      </c>
      <c r="BI2">
        <v>0</v>
      </c>
      <c r="BJ2">
        <v>0</v>
      </c>
      <c r="BK2">
        <v>0</v>
      </c>
      <c r="BL2">
        <v>8</v>
      </c>
      <c r="BM2">
        <v>0</v>
      </c>
      <c r="BN2">
        <v>0</v>
      </c>
      <c r="BO2">
        <v>0</v>
      </c>
      <c r="BP2">
        <v>0</v>
      </c>
      <c r="BQ2">
        <v>9</v>
      </c>
      <c r="BR2">
        <v>0</v>
      </c>
      <c r="BS2">
        <v>0</v>
      </c>
      <c r="BT2">
        <v>0</v>
      </c>
      <c r="BU2">
        <v>0</v>
      </c>
      <c r="BV2">
        <v>10</v>
      </c>
      <c r="BW2">
        <v>0</v>
      </c>
      <c r="BX2">
        <v>0</v>
      </c>
      <c r="BY2">
        <v>0</v>
      </c>
      <c r="BZ2">
        <v>0</v>
      </c>
      <c r="CA2">
        <v>11</v>
      </c>
      <c r="CB2">
        <v>0</v>
      </c>
      <c r="CC2">
        <v>0</v>
      </c>
      <c r="CD2">
        <v>0</v>
      </c>
      <c r="CE2">
        <v>0</v>
      </c>
      <c r="CF2">
        <v>12</v>
      </c>
      <c r="CG2">
        <v>0</v>
      </c>
      <c r="CH2">
        <v>0</v>
      </c>
      <c r="CI2">
        <v>0</v>
      </c>
      <c r="CJ2">
        <v>0</v>
      </c>
      <c r="CK2">
        <v>13</v>
      </c>
      <c r="CL2">
        <v>0</v>
      </c>
      <c r="CM2">
        <v>0</v>
      </c>
      <c r="CN2">
        <v>0</v>
      </c>
      <c r="CO2">
        <v>0</v>
      </c>
      <c r="CP2">
        <v>14</v>
      </c>
      <c r="CQ2">
        <v>0</v>
      </c>
      <c r="CR2">
        <v>0</v>
      </c>
      <c r="CS2">
        <v>0</v>
      </c>
      <c r="CT2">
        <v>0</v>
      </c>
      <c r="CU2">
        <v>15</v>
      </c>
      <c r="CV2">
        <v>0</v>
      </c>
      <c r="CW2">
        <v>0</v>
      </c>
      <c r="CX2">
        <v>0</v>
      </c>
      <c r="CY2">
        <v>0</v>
      </c>
      <c r="CZ2">
        <v>16</v>
      </c>
      <c r="DA2">
        <v>0</v>
      </c>
      <c r="DB2">
        <v>0</v>
      </c>
      <c r="DC2">
        <v>0</v>
      </c>
      <c r="DD2">
        <v>0</v>
      </c>
      <c r="DE2">
        <v>17</v>
      </c>
      <c r="DF2">
        <v>0</v>
      </c>
      <c r="DG2">
        <v>0</v>
      </c>
      <c r="DH2">
        <v>0</v>
      </c>
      <c r="DI2">
        <v>0</v>
      </c>
      <c r="DJ2">
        <v>18</v>
      </c>
      <c r="DK2">
        <v>0</v>
      </c>
      <c r="DL2">
        <v>0</v>
      </c>
      <c r="DM2">
        <v>0</v>
      </c>
      <c r="DN2">
        <v>0</v>
      </c>
      <c r="DO2">
        <v>19</v>
      </c>
      <c r="DP2">
        <v>0</v>
      </c>
      <c r="DQ2">
        <v>0</v>
      </c>
      <c r="DR2">
        <v>0</v>
      </c>
      <c r="DS2">
        <v>0</v>
      </c>
      <c r="DT2">
        <v>20</v>
      </c>
      <c r="DU2">
        <v>0</v>
      </c>
      <c r="DV2">
        <v>0</v>
      </c>
      <c r="DW2">
        <v>0</v>
      </c>
      <c r="DX2">
        <v>0</v>
      </c>
    </row>
    <row r="3" spans="1:128">
      <c r="A3" t="s">
        <v>579</v>
      </c>
      <c r="B3" t="s">
        <v>186</v>
      </c>
      <c r="C3" t="s">
        <v>70</v>
      </c>
      <c r="D3">
        <v>20250701</v>
      </c>
      <c r="F3" t="s">
        <v>729</v>
      </c>
      <c r="H3">
        <v>1</v>
      </c>
      <c r="I3" t="s">
        <v>581</v>
      </c>
      <c r="K3">
        <v>0</v>
      </c>
      <c r="L3">
        <v>0</v>
      </c>
      <c r="M3">
        <v>0</v>
      </c>
      <c r="N3">
        <v>0</v>
      </c>
      <c r="O3">
        <v>0</v>
      </c>
      <c r="Q3" t="s">
        <v>730</v>
      </c>
      <c r="R3" t="s">
        <v>603</v>
      </c>
      <c r="S3" t="s">
        <v>730</v>
      </c>
      <c r="T3" t="s">
        <v>731</v>
      </c>
      <c r="U3">
        <v>0</v>
      </c>
      <c r="W3">
        <v>0</v>
      </c>
      <c r="X3">
        <v>0</v>
      </c>
      <c r="Z3" t="s">
        <v>581</v>
      </c>
      <c r="AA3" t="s">
        <v>581</v>
      </c>
      <c r="AB3" t="s">
        <v>581</v>
      </c>
      <c r="AC3">
        <v>1</v>
      </c>
      <c r="AD3">
        <v>17.04</v>
      </c>
      <c r="AE3">
        <v>6</v>
      </c>
      <c r="AF3">
        <v>0</v>
      </c>
      <c r="AG3">
        <v>0</v>
      </c>
      <c r="AH3">
        <v>2</v>
      </c>
      <c r="AI3">
        <v>18.350000000000001</v>
      </c>
      <c r="AJ3">
        <v>8</v>
      </c>
      <c r="AK3">
        <v>0</v>
      </c>
      <c r="AL3">
        <v>0</v>
      </c>
      <c r="AM3">
        <v>3</v>
      </c>
      <c r="AN3">
        <v>20.97</v>
      </c>
      <c r="AO3">
        <v>15</v>
      </c>
      <c r="AP3">
        <v>0</v>
      </c>
      <c r="AQ3">
        <v>0</v>
      </c>
      <c r="AR3">
        <v>4</v>
      </c>
      <c r="AS3">
        <v>27.53</v>
      </c>
      <c r="AT3">
        <v>0</v>
      </c>
      <c r="AU3">
        <v>0</v>
      </c>
      <c r="AV3">
        <v>0</v>
      </c>
      <c r="AW3">
        <v>5</v>
      </c>
      <c r="AX3">
        <v>0</v>
      </c>
      <c r="AY3">
        <v>0</v>
      </c>
      <c r="AZ3">
        <v>0</v>
      </c>
      <c r="BA3">
        <v>0</v>
      </c>
      <c r="BB3">
        <v>6</v>
      </c>
      <c r="BC3">
        <v>0</v>
      </c>
      <c r="BD3">
        <v>0</v>
      </c>
      <c r="BE3">
        <v>0</v>
      </c>
      <c r="BF3">
        <v>0</v>
      </c>
      <c r="BG3">
        <v>7</v>
      </c>
      <c r="BH3">
        <v>0</v>
      </c>
      <c r="BI3">
        <v>0</v>
      </c>
      <c r="BJ3">
        <v>0</v>
      </c>
      <c r="BK3">
        <v>0</v>
      </c>
      <c r="BL3">
        <v>8</v>
      </c>
      <c r="BM3">
        <v>0</v>
      </c>
      <c r="BN3">
        <v>0</v>
      </c>
      <c r="BO3">
        <v>0</v>
      </c>
      <c r="BP3">
        <v>0</v>
      </c>
      <c r="BQ3">
        <v>9</v>
      </c>
      <c r="BR3">
        <v>0</v>
      </c>
      <c r="BS3">
        <v>0</v>
      </c>
      <c r="BT3">
        <v>0</v>
      </c>
      <c r="BU3">
        <v>0</v>
      </c>
      <c r="BV3">
        <v>10</v>
      </c>
      <c r="BW3">
        <v>0</v>
      </c>
      <c r="BX3">
        <v>0</v>
      </c>
      <c r="BY3">
        <v>0</v>
      </c>
      <c r="BZ3">
        <v>0</v>
      </c>
      <c r="CA3">
        <v>11</v>
      </c>
      <c r="CB3">
        <v>0</v>
      </c>
      <c r="CC3">
        <v>0</v>
      </c>
      <c r="CD3">
        <v>0</v>
      </c>
      <c r="CE3">
        <v>0</v>
      </c>
      <c r="CF3">
        <v>12</v>
      </c>
      <c r="CG3">
        <v>0</v>
      </c>
      <c r="CH3">
        <v>0</v>
      </c>
      <c r="CI3">
        <v>0</v>
      </c>
      <c r="CJ3">
        <v>0</v>
      </c>
      <c r="CK3">
        <v>13</v>
      </c>
      <c r="CL3">
        <v>0</v>
      </c>
      <c r="CM3">
        <v>0</v>
      </c>
      <c r="CN3">
        <v>0</v>
      </c>
      <c r="CO3">
        <v>0</v>
      </c>
      <c r="CP3">
        <v>14</v>
      </c>
      <c r="CQ3">
        <v>0</v>
      </c>
      <c r="CR3">
        <v>0</v>
      </c>
      <c r="CS3">
        <v>0</v>
      </c>
      <c r="CT3">
        <v>0</v>
      </c>
      <c r="CU3">
        <v>15</v>
      </c>
      <c r="CV3">
        <v>0</v>
      </c>
      <c r="CW3">
        <v>0</v>
      </c>
      <c r="CX3">
        <v>0</v>
      </c>
      <c r="CY3">
        <v>0</v>
      </c>
      <c r="CZ3">
        <v>16</v>
      </c>
      <c r="DA3">
        <v>0</v>
      </c>
      <c r="DB3">
        <v>0</v>
      </c>
      <c r="DC3">
        <v>0</v>
      </c>
      <c r="DD3">
        <v>0</v>
      </c>
      <c r="DE3">
        <v>17</v>
      </c>
      <c r="DF3">
        <v>0</v>
      </c>
      <c r="DG3">
        <v>0</v>
      </c>
      <c r="DH3">
        <v>0</v>
      </c>
      <c r="DI3">
        <v>0</v>
      </c>
      <c r="DJ3">
        <v>18</v>
      </c>
      <c r="DK3">
        <v>0</v>
      </c>
      <c r="DL3">
        <v>0</v>
      </c>
      <c r="DM3">
        <v>0</v>
      </c>
      <c r="DN3">
        <v>0</v>
      </c>
      <c r="DO3">
        <v>19</v>
      </c>
      <c r="DP3">
        <v>0</v>
      </c>
      <c r="DQ3">
        <v>0</v>
      </c>
      <c r="DR3">
        <v>0</v>
      </c>
      <c r="DS3">
        <v>0</v>
      </c>
      <c r="DT3">
        <v>20</v>
      </c>
      <c r="DU3">
        <v>0</v>
      </c>
      <c r="DV3">
        <v>0</v>
      </c>
      <c r="DW3">
        <v>0</v>
      </c>
      <c r="DX3">
        <v>0</v>
      </c>
    </row>
    <row r="4" spans="1:128">
      <c r="A4" t="s">
        <v>579</v>
      </c>
      <c r="B4" t="s">
        <v>186</v>
      </c>
      <c r="C4" t="s">
        <v>71</v>
      </c>
      <c r="D4">
        <v>20250701</v>
      </c>
      <c r="F4" t="s">
        <v>732</v>
      </c>
      <c r="H4">
        <v>1</v>
      </c>
      <c r="I4" t="s">
        <v>581</v>
      </c>
      <c r="K4">
        <v>0</v>
      </c>
      <c r="L4">
        <v>0</v>
      </c>
      <c r="M4">
        <v>0</v>
      </c>
      <c r="N4">
        <v>0</v>
      </c>
      <c r="O4">
        <v>0</v>
      </c>
      <c r="Q4" t="s">
        <v>733</v>
      </c>
      <c r="R4" t="s">
        <v>603</v>
      </c>
      <c r="S4" t="s">
        <v>733</v>
      </c>
      <c r="T4" t="s">
        <v>731</v>
      </c>
      <c r="U4">
        <v>0</v>
      </c>
      <c r="W4">
        <v>0</v>
      </c>
      <c r="X4">
        <v>0</v>
      </c>
      <c r="Z4" t="s">
        <v>581</v>
      </c>
      <c r="AA4" t="s">
        <v>581</v>
      </c>
      <c r="AB4" t="s">
        <v>581</v>
      </c>
      <c r="AC4">
        <v>1</v>
      </c>
      <c r="AD4">
        <v>15.73</v>
      </c>
      <c r="AE4">
        <v>6</v>
      </c>
      <c r="AF4">
        <v>0</v>
      </c>
      <c r="AG4">
        <v>0</v>
      </c>
      <c r="AH4">
        <v>2</v>
      </c>
      <c r="AI4">
        <v>17.04</v>
      </c>
      <c r="AJ4">
        <v>8</v>
      </c>
      <c r="AK4">
        <v>0</v>
      </c>
      <c r="AL4">
        <v>0</v>
      </c>
      <c r="AM4">
        <v>3</v>
      </c>
      <c r="AN4">
        <v>19.66</v>
      </c>
      <c r="AO4">
        <v>15</v>
      </c>
      <c r="AP4">
        <v>0</v>
      </c>
      <c r="AQ4">
        <v>0</v>
      </c>
      <c r="AR4">
        <v>4</v>
      </c>
      <c r="AS4">
        <v>26.22</v>
      </c>
      <c r="AT4">
        <v>0</v>
      </c>
      <c r="AU4">
        <v>0</v>
      </c>
      <c r="AV4">
        <v>0</v>
      </c>
      <c r="AW4">
        <v>5</v>
      </c>
      <c r="AX4">
        <v>0</v>
      </c>
      <c r="AY4">
        <v>0</v>
      </c>
      <c r="AZ4">
        <v>0</v>
      </c>
      <c r="BA4">
        <v>0</v>
      </c>
      <c r="BB4">
        <v>6</v>
      </c>
      <c r="BC4">
        <v>0</v>
      </c>
      <c r="BD4">
        <v>0</v>
      </c>
      <c r="BE4">
        <v>0</v>
      </c>
      <c r="BF4">
        <v>0</v>
      </c>
      <c r="BG4">
        <v>7</v>
      </c>
      <c r="BH4">
        <v>0</v>
      </c>
      <c r="BI4">
        <v>0</v>
      </c>
      <c r="BJ4">
        <v>0</v>
      </c>
      <c r="BK4">
        <v>0</v>
      </c>
      <c r="BL4">
        <v>8</v>
      </c>
      <c r="BM4">
        <v>0</v>
      </c>
      <c r="BN4">
        <v>0</v>
      </c>
      <c r="BO4">
        <v>0</v>
      </c>
      <c r="BP4">
        <v>0</v>
      </c>
      <c r="BQ4">
        <v>9</v>
      </c>
      <c r="BR4">
        <v>0</v>
      </c>
      <c r="BS4">
        <v>0</v>
      </c>
      <c r="BT4">
        <v>0</v>
      </c>
      <c r="BU4">
        <v>0</v>
      </c>
      <c r="BV4">
        <v>10</v>
      </c>
      <c r="BW4">
        <v>0</v>
      </c>
      <c r="BX4">
        <v>0</v>
      </c>
      <c r="BY4">
        <v>0</v>
      </c>
      <c r="BZ4">
        <v>0</v>
      </c>
      <c r="CA4">
        <v>11</v>
      </c>
      <c r="CB4">
        <v>0</v>
      </c>
      <c r="CC4">
        <v>0</v>
      </c>
      <c r="CD4">
        <v>0</v>
      </c>
      <c r="CE4">
        <v>0</v>
      </c>
      <c r="CF4">
        <v>12</v>
      </c>
      <c r="CG4">
        <v>0</v>
      </c>
      <c r="CH4">
        <v>0</v>
      </c>
      <c r="CI4">
        <v>0</v>
      </c>
      <c r="CJ4">
        <v>0</v>
      </c>
      <c r="CK4">
        <v>13</v>
      </c>
      <c r="CL4">
        <v>0</v>
      </c>
      <c r="CM4">
        <v>0</v>
      </c>
      <c r="CN4">
        <v>0</v>
      </c>
      <c r="CO4">
        <v>0</v>
      </c>
      <c r="CP4">
        <v>14</v>
      </c>
      <c r="CQ4">
        <v>0</v>
      </c>
      <c r="CR4">
        <v>0</v>
      </c>
      <c r="CS4">
        <v>0</v>
      </c>
      <c r="CT4">
        <v>0</v>
      </c>
      <c r="CU4">
        <v>15</v>
      </c>
      <c r="CV4">
        <v>0</v>
      </c>
      <c r="CW4">
        <v>0</v>
      </c>
      <c r="CX4">
        <v>0</v>
      </c>
      <c r="CY4">
        <v>0</v>
      </c>
      <c r="CZ4">
        <v>16</v>
      </c>
      <c r="DA4">
        <v>0</v>
      </c>
      <c r="DB4">
        <v>0</v>
      </c>
      <c r="DC4">
        <v>0</v>
      </c>
      <c r="DD4">
        <v>0</v>
      </c>
      <c r="DE4">
        <v>17</v>
      </c>
      <c r="DF4">
        <v>0</v>
      </c>
      <c r="DG4">
        <v>0</v>
      </c>
      <c r="DH4">
        <v>0</v>
      </c>
      <c r="DI4">
        <v>0</v>
      </c>
      <c r="DJ4">
        <v>18</v>
      </c>
      <c r="DK4">
        <v>0</v>
      </c>
      <c r="DL4">
        <v>0</v>
      </c>
      <c r="DM4">
        <v>0</v>
      </c>
      <c r="DN4">
        <v>0</v>
      </c>
      <c r="DO4">
        <v>19</v>
      </c>
      <c r="DP4">
        <v>0</v>
      </c>
      <c r="DQ4">
        <v>0</v>
      </c>
      <c r="DR4">
        <v>0</v>
      </c>
      <c r="DS4">
        <v>0</v>
      </c>
      <c r="DT4">
        <v>20</v>
      </c>
      <c r="DU4">
        <v>0</v>
      </c>
      <c r="DV4">
        <v>0</v>
      </c>
      <c r="DW4">
        <v>0</v>
      </c>
      <c r="DX4">
        <v>0</v>
      </c>
    </row>
    <row r="5" spans="1:128">
      <c r="A5" t="s">
        <v>579</v>
      </c>
      <c r="B5" t="s">
        <v>186</v>
      </c>
      <c r="C5" t="s">
        <v>72</v>
      </c>
      <c r="D5">
        <v>20250701</v>
      </c>
      <c r="F5" t="s">
        <v>734</v>
      </c>
      <c r="H5">
        <v>1</v>
      </c>
      <c r="I5" t="s">
        <v>581</v>
      </c>
      <c r="K5">
        <v>0</v>
      </c>
      <c r="L5">
        <v>0</v>
      </c>
      <c r="M5">
        <v>0</v>
      </c>
      <c r="N5">
        <v>0</v>
      </c>
      <c r="O5">
        <v>0</v>
      </c>
      <c r="Q5" t="s">
        <v>733</v>
      </c>
      <c r="R5" t="s">
        <v>603</v>
      </c>
      <c r="S5" t="s">
        <v>733</v>
      </c>
      <c r="T5" t="s">
        <v>735</v>
      </c>
      <c r="U5">
        <v>0</v>
      </c>
      <c r="W5">
        <v>0</v>
      </c>
      <c r="X5">
        <v>0</v>
      </c>
      <c r="Z5" t="s">
        <v>581</v>
      </c>
      <c r="AA5" t="s">
        <v>581</v>
      </c>
      <c r="AB5" t="s">
        <v>581</v>
      </c>
      <c r="AC5">
        <v>1</v>
      </c>
      <c r="AD5">
        <v>0</v>
      </c>
      <c r="AE5">
        <v>6</v>
      </c>
      <c r="AF5">
        <v>15.73</v>
      </c>
      <c r="AG5">
        <v>0</v>
      </c>
      <c r="AH5">
        <v>2</v>
      </c>
      <c r="AI5">
        <v>17.04</v>
      </c>
      <c r="AJ5">
        <v>8</v>
      </c>
      <c r="AK5">
        <v>0</v>
      </c>
      <c r="AL5">
        <v>0</v>
      </c>
      <c r="AM5">
        <v>3</v>
      </c>
      <c r="AN5">
        <v>19.66</v>
      </c>
      <c r="AO5">
        <v>15</v>
      </c>
      <c r="AP5">
        <v>0</v>
      </c>
      <c r="AQ5">
        <v>0</v>
      </c>
      <c r="AR5">
        <v>4</v>
      </c>
      <c r="AS5">
        <v>26.22</v>
      </c>
      <c r="AT5">
        <v>0</v>
      </c>
      <c r="AU5">
        <v>0</v>
      </c>
      <c r="AV5">
        <v>0</v>
      </c>
      <c r="AW5">
        <v>5</v>
      </c>
      <c r="AX5">
        <v>0</v>
      </c>
      <c r="AY5">
        <v>0</v>
      </c>
      <c r="AZ5">
        <v>0</v>
      </c>
      <c r="BA5">
        <v>0</v>
      </c>
      <c r="BB5">
        <v>6</v>
      </c>
      <c r="BC5">
        <v>0</v>
      </c>
      <c r="BD5">
        <v>0</v>
      </c>
      <c r="BE5">
        <v>0</v>
      </c>
      <c r="BF5">
        <v>0</v>
      </c>
      <c r="BG5">
        <v>7</v>
      </c>
      <c r="BH5">
        <v>0</v>
      </c>
      <c r="BI5">
        <v>0</v>
      </c>
      <c r="BJ5">
        <v>0</v>
      </c>
      <c r="BK5">
        <v>0</v>
      </c>
      <c r="BL5">
        <v>8</v>
      </c>
      <c r="BM5">
        <v>0</v>
      </c>
      <c r="BN5">
        <v>0</v>
      </c>
      <c r="BO5">
        <v>0</v>
      </c>
      <c r="BP5">
        <v>0</v>
      </c>
      <c r="BQ5">
        <v>9</v>
      </c>
      <c r="BR5">
        <v>0</v>
      </c>
      <c r="BS5">
        <v>0</v>
      </c>
      <c r="BT5">
        <v>0</v>
      </c>
      <c r="BU5">
        <v>0</v>
      </c>
      <c r="BV5">
        <v>10</v>
      </c>
      <c r="BW5">
        <v>0</v>
      </c>
      <c r="BX5">
        <v>0</v>
      </c>
      <c r="BY5">
        <v>0</v>
      </c>
      <c r="BZ5">
        <v>0</v>
      </c>
      <c r="CA5">
        <v>11</v>
      </c>
      <c r="CB5">
        <v>0</v>
      </c>
      <c r="CC5">
        <v>0</v>
      </c>
      <c r="CD5">
        <v>0</v>
      </c>
      <c r="CE5">
        <v>0</v>
      </c>
      <c r="CF5">
        <v>12</v>
      </c>
      <c r="CG5">
        <v>0</v>
      </c>
      <c r="CH5">
        <v>0</v>
      </c>
      <c r="CI5">
        <v>0</v>
      </c>
      <c r="CJ5">
        <v>0</v>
      </c>
      <c r="CK5">
        <v>13</v>
      </c>
      <c r="CL5">
        <v>0</v>
      </c>
      <c r="CM5">
        <v>0</v>
      </c>
      <c r="CN5">
        <v>0</v>
      </c>
      <c r="CO5">
        <v>0</v>
      </c>
      <c r="CP5">
        <v>14</v>
      </c>
      <c r="CQ5">
        <v>0</v>
      </c>
      <c r="CR5">
        <v>0</v>
      </c>
      <c r="CS5">
        <v>0</v>
      </c>
      <c r="CT5">
        <v>0</v>
      </c>
      <c r="CU5">
        <v>15</v>
      </c>
      <c r="CV5">
        <v>0</v>
      </c>
      <c r="CW5">
        <v>0</v>
      </c>
      <c r="CX5">
        <v>0</v>
      </c>
      <c r="CY5">
        <v>0</v>
      </c>
      <c r="CZ5">
        <v>16</v>
      </c>
      <c r="DA5">
        <v>0</v>
      </c>
      <c r="DB5">
        <v>0</v>
      </c>
      <c r="DC5">
        <v>0</v>
      </c>
      <c r="DD5">
        <v>0</v>
      </c>
      <c r="DE5">
        <v>17</v>
      </c>
      <c r="DF5">
        <v>0</v>
      </c>
      <c r="DG5">
        <v>0</v>
      </c>
      <c r="DH5">
        <v>0</v>
      </c>
      <c r="DI5">
        <v>0</v>
      </c>
      <c r="DJ5">
        <v>18</v>
      </c>
      <c r="DK5">
        <v>0</v>
      </c>
      <c r="DL5">
        <v>0</v>
      </c>
      <c r="DM5">
        <v>0</v>
      </c>
      <c r="DN5">
        <v>0</v>
      </c>
      <c r="DO5">
        <v>19</v>
      </c>
      <c r="DP5">
        <v>0</v>
      </c>
      <c r="DQ5">
        <v>0</v>
      </c>
      <c r="DR5">
        <v>0</v>
      </c>
      <c r="DS5">
        <v>0</v>
      </c>
      <c r="DT5">
        <v>20</v>
      </c>
      <c r="DU5">
        <v>0</v>
      </c>
      <c r="DV5">
        <v>0</v>
      </c>
      <c r="DW5">
        <v>0</v>
      </c>
      <c r="DX5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FC63-4E3D-40AA-8460-D22216398688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36"/>
  <sheetViews>
    <sheetView workbookViewId="0">
      <pane ySplit="1" topLeftCell="A2" activePane="bottomLeft" state="frozen"/>
      <selection activeCell="J1" sqref="J1:K1"/>
      <selection pane="bottomLeft" activeCell="J1" sqref="J1:K1"/>
    </sheetView>
  </sheetViews>
  <sheetFormatPr defaultColWidth="9.06640625" defaultRowHeight="14.25"/>
  <cols>
    <col min="3" max="3" width="47.59765625" bestFit="1" customWidth="1"/>
    <col min="4" max="4" width="18.33203125" bestFit="1" customWidth="1"/>
    <col min="5" max="5" width="13.796875" bestFit="1" customWidth="1"/>
    <col min="6" max="6" width="7.86328125" customWidth="1"/>
    <col min="7" max="7" width="12.59765625" bestFit="1" customWidth="1"/>
    <col min="8" max="8" width="10.33203125" bestFit="1" customWidth="1"/>
  </cols>
  <sheetData>
    <row r="1" spans="1:11">
      <c r="A1" t="s">
        <v>113</v>
      </c>
      <c r="B1" t="s">
        <v>114</v>
      </c>
      <c r="C1" t="s">
        <v>115</v>
      </c>
      <c r="D1" t="s">
        <v>116</v>
      </c>
      <c r="E1" t="s">
        <v>117</v>
      </c>
      <c r="F1" t="s">
        <v>74</v>
      </c>
      <c r="G1" t="s">
        <v>75</v>
      </c>
      <c r="H1" t="s">
        <v>76</v>
      </c>
      <c r="J1" t="s">
        <v>1196</v>
      </c>
      <c r="K1" t="s">
        <v>1197</v>
      </c>
    </row>
    <row r="2" spans="1:11">
      <c r="A2" t="s">
        <v>118</v>
      </c>
      <c r="B2" s="304" t="s">
        <v>119</v>
      </c>
      <c r="C2" t="s">
        <v>120</v>
      </c>
      <c r="D2">
        <v>10.75</v>
      </c>
      <c r="E2">
        <v>1</v>
      </c>
      <c r="F2">
        <f>D2+E2</f>
        <v>11.75</v>
      </c>
      <c r="G2">
        <f>VLOOKUP(B2,IN!C:K,9,FALSE)</f>
        <v>11.75</v>
      </c>
      <c r="H2">
        <f>F2-G2</f>
        <v>0</v>
      </c>
      <c r="J2">
        <f>VLOOKUP(B2,IN!C:H,2,FALSE)</f>
        <v>20250701</v>
      </c>
      <c r="K2" t="str">
        <f>VLOOKUP(B2,IN!C:H,6,FALSE)</f>
        <v>Y</v>
      </c>
    </row>
    <row r="3" spans="1:11">
      <c r="A3" t="s">
        <v>118</v>
      </c>
      <c r="B3" s="304">
        <v>9999</v>
      </c>
      <c r="C3" t="s">
        <v>121</v>
      </c>
      <c r="D3">
        <v>0</v>
      </c>
      <c r="E3">
        <v>0</v>
      </c>
      <c r="F3">
        <f t="shared" ref="F3:F36" si="0">D3+E3</f>
        <v>0</v>
      </c>
      <c r="G3">
        <f>VLOOKUP(B3,IN!C:K,9,FALSE)</f>
        <v>0</v>
      </c>
      <c r="H3">
        <f t="shared" ref="H3:H36" si="1">F3-G3</f>
        <v>0</v>
      </c>
      <c r="J3">
        <f>VLOOKUP(B3,IN!C:H,2,FALSE)</f>
        <v>20250701</v>
      </c>
      <c r="K3" t="str">
        <f>VLOOKUP(B3,IN!C:H,6,FALSE)</f>
        <v>Y</v>
      </c>
    </row>
    <row r="4" spans="1:11">
      <c r="A4" t="s">
        <v>118</v>
      </c>
      <c r="B4" s="303" t="s">
        <v>122</v>
      </c>
      <c r="C4" t="s">
        <v>123</v>
      </c>
      <c r="D4">
        <v>10.75</v>
      </c>
      <c r="E4">
        <v>1</v>
      </c>
      <c r="F4">
        <f t="shared" si="0"/>
        <v>11.75</v>
      </c>
      <c r="G4">
        <f>VLOOKUP(B4,IN!C:K,9,FALSE)</f>
        <v>11.75</v>
      </c>
      <c r="H4">
        <f t="shared" si="1"/>
        <v>0</v>
      </c>
      <c r="J4">
        <f>VLOOKUP(B4,IN!C:H,2,FALSE)</f>
        <v>20250701</v>
      </c>
      <c r="K4" t="str">
        <f>VLOOKUP(B4,IN!C:H,6,FALSE)</f>
        <v>Y</v>
      </c>
    </row>
    <row r="5" spans="1:11">
      <c r="A5" t="s">
        <v>118</v>
      </c>
      <c r="B5" s="303" t="s">
        <v>124</v>
      </c>
      <c r="C5" t="s">
        <v>125</v>
      </c>
      <c r="D5">
        <v>10.75</v>
      </c>
      <c r="E5">
        <v>1</v>
      </c>
      <c r="F5">
        <f t="shared" si="0"/>
        <v>11.75</v>
      </c>
      <c r="G5">
        <f>VLOOKUP(B5,IN!C:K,9,FALSE)</f>
        <v>11.75</v>
      </c>
      <c r="H5">
        <f t="shared" si="1"/>
        <v>0</v>
      </c>
      <c r="J5">
        <f>VLOOKUP(B5,IN!C:H,2,FALSE)</f>
        <v>20250701</v>
      </c>
      <c r="K5" t="str">
        <f>VLOOKUP(B5,IN!C:H,6,FALSE)</f>
        <v>Y</v>
      </c>
    </row>
    <row r="6" spans="1:11">
      <c r="A6" t="s">
        <v>118</v>
      </c>
      <c r="B6" s="303" t="s">
        <v>126</v>
      </c>
      <c r="C6" t="s">
        <v>127</v>
      </c>
      <c r="D6">
        <v>10.75</v>
      </c>
      <c r="E6">
        <v>1</v>
      </c>
      <c r="F6">
        <f t="shared" si="0"/>
        <v>11.75</v>
      </c>
      <c r="G6">
        <f>VLOOKUP(B6,IN!C:K,9,FALSE)</f>
        <v>11.75</v>
      </c>
      <c r="H6">
        <f t="shared" si="1"/>
        <v>0</v>
      </c>
      <c r="J6">
        <f>VLOOKUP(B6,IN!C:H,2,FALSE)</f>
        <v>20250701</v>
      </c>
      <c r="K6" t="str">
        <f>VLOOKUP(B6,IN!C:H,6,FALSE)</f>
        <v>Y</v>
      </c>
    </row>
    <row r="7" spans="1:11">
      <c r="A7" t="s">
        <v>118</v>
      </c>
      <c r="B7" s="303" t="s">
        <v>128</v>
      </c>
      <c r="C7" t="s">
        <v>129</v>
      </c>
      <c r="D7">
        <v>10.75</v>
      </c>
      <c r="E7">
        <v>1</v>
      </c>
      <c r="F7">
        <f t="shared" si="0"/>
        <v>11.75</v>
      </c>
      <c r="G7">
        <f>VLOOKUP(B7,IN!C:K,9,FALSE)</f>
        <v>11.75</v>
      </c>
      <c r="H7">
        <f t="shared" si="1"/>
        <v>0</v>
      </c>
      <c r="J7">
        <f>VLOOKUP(B7,IN!C:H,2,FALSE)</f>
        <v>20250701</v>
      </c>
      <c r="K7" t="str">
        <f>VLOOKUP(B7,IN!C:H,6,FALSE)</f>
        <v>Y</v>
      </c>
    </row>
    <row r="8" spans="1:11">
      <c r="A8" t="s">
        <v>118</v>
      </c>
      <c r="B8" s="303" t="s">
        <v>130</v>
      </c>
      <c r="C8" t="s">
        <v>131</v>
      </c>
      <c r="D8">
        <v>10.75</v>
      </c>
      <c r="E8">
        <v>1</v>
      </c>
      <c r="F8">
        <f t="shared" si="0"/>
        <v>11.75</v>
      </c>
      <c r="G8">
        <f>VLOOKUP(B8,IN!C:K,9,FALSE)</f>
        <v>11.75</v>
      </c>
      <c r="H8">
        <f t="shared" si="1"/>
        <v>0</v>
      </c>
      <c r="J8">
        <f>VLOOKUP(B8,IN!C:H,2,FALSE)</f>
        <v>20250701</v>
      </c>
      <c r="K8" t="str">
        <f>VLOOKUP(B8,IN!C:H,6,FALSE)</f>
        <v>Y</v>
      </c>
    </row>
    <row r="9" spans="1:11">
      <c r="A9" t="s">
        <v>118</v>
      </c>
      <c r="B9" s="303" t="s">
        <v>132</v>
      </c>
      <c r="C9" t="s">
        <v>133</v>
      </c>
      <c r="D9">
        <v>10.75</v>
      </c>
      <c r="E9">
        <v>1</v>
      </c>
      <c r="F9">
        <f t="shared" si="0"/>
        <v>11.75</v>
      </c>
      <c r="G9">
        <f>VLOOKUP(B9,IN!C:K,9,FALSE)</f>
        <v>11.75</v>
      </c>
      <c r="H9">
        <f t="shared" si="1"/>
        <v>0</v>
      </c>
      <c r="J9">
        <f>VLOOKUP(B9,IN!C:H,2,FALSE)</f>
        <v>20250701</v>
      </c>
      <c r="K9" t="str">
        <f>VLOOKUP(B9,IN!C:H,6,FALSE)</f>
        <v>Y</v>
      </c>
    </row>
    <row r="10" spans="1:11">
      <c r="A10" t="s">
        <v>118</v>
      </c>
      <c r="B10" s="303" t="s">
        <v>134</v>
      </c>
      <c r="C10" t="s">
        <v>135</v>
      </c>
      <c r="D10">
        <v>10.75</v>
      </c>
      <c r="E10">
        <v>1</v>
      </c>
      <c r="F10">
        <f t="shared" si="0"/>
        <v>11.75</v>
      </c>
      <c r="G10">
        <f>VLOOKUP(B10,IN!C:K,9,FALSE)</f>
        <v>11.75</v>
      </c>
      <c r="H10">
        <f t="shared" si="1"/>
        <v>0</v>
      </c>
      <c r="J10">
        <f>VLOOKUP(B10,IN!C:H,2,FALSE)</f>
        <v>20250701</v>
      </c>
      <c r="K10" t="str">
        <f>VLOOKUP(B10,IN!C:H,6,FALSE)</f>
        <v>Y</v>
      </c>
    </row>
    <row r="11" spans="1:11">
      <c r="A11" t="s">
        <v>118</v>
      </c>
      <c r="B11" s="303" t="s">
        <v>136</v>
      </c>
      <c r="C11" t="s">
        <v>137</v>
      </c>
      <c r="D11">
        <v>10.75</v>
      </c>
      <c r="E11">
        <v>1</v>
      </c>
      <c r="F11">
        <f t="shared" si="0"/>
        <v>11.75</v>
      </c>
      <c r="G11">
        <f>VLOOKUP(B11,IN!C:K,9,FALSE)</f>
        <v>11.75</v>
      </c>
      <c r="H11">
        <f t="shared" si="1"/>
        <v>0</v>
      </c>
      <c r="J11">
        <f>VLOOKUP(B11,IN!C:H,2,FALSE)</f>
        <v>20250701</v>
      </c>
      <c r="K11" t="str">
        <f>VLOOKUP(B11,IN!C:H,6,FALSE)</f>
        <v>Y</v>
      </c>
    </row>
    <row r="12" spans="1:11">
      <c r="A12" t="s">
        <v>118</v>
      </c>
      <c r="B12" s="303" t="s">
        <v>138</v>
      </c>
      <c r="C12" t="s">
        <v>139</v>
      </c>
      <c r="D12">
        <v>10.75</v>
      </c>
      <c r="E12">
        <v>1</v>
      </c>
      <c r="F12">
        <f t="shared" si="0"/>
        <v>11.75</v>
      </c>
      <c r="G12">
        <f>VLOOKUP(B12,IN!C:K,9,FALSE)</f>
        <v>11.75</v>
      </c>
      <c r="H12">
        <f t="shared" si="1"/>
        <v>0</v>
      </c>
      <c r="J12">
        <f>VLOOKUP(B12,IN!C:H,2,FALSE)</f>
        <v>20250701</v>
      </c>
      <c r="K12" t="str">
        <f>VLOOKUP(B12,IN!C:H,6,FALSE)</f>
        <v>Y</v>
      </c>
    </row>
    <row r="13" spans="1:11">
      <c r="A13" t="s">
        <v>118</v>
      </c>
      <c r="B13" s="303" t="s">
        <v>140</v>
      </c>
      <c r="C13" t="s">
        <v>141</v>
      </c>
      <c r="D13">
        <v>10.75</v>
      </c>
      <c r="E13">
        <v>1</v>
      </c>
      <c r="F13">
        <f t="shared" si="0"/>
        <v>11.75</v>
      </c>
      <c r="G13">
        <f>VLOOKUP(B13,IN!C:K,9,FALSE)</f>
        <v>11.75</v>
      </c>
      <c r="H13">
        <f t="shared" si="1"/>
        <v>0</v>
      </c>
      <c r="J13">
        <f>VLOOKUP(B13,IN!C:H,2,FALSE)</f>
        <v>20250701</v>
      </c>
      <c r="K13" t="str">
        <f>VLOOKUP(B13,IN!C:H,6,FALSE)</f>
        <v>Y</v>
      </c>
    </row>
    <row r="14" spans="1:11">
      <c r="A14" t="s">
        <v>118</v>
      </c>
      <c r="B14" s="303" t="s">
        <v>142</v>
      </c>
      <c r="C14" t="s">
        <v>143</v>
      </c>
      <c r="D14">
        <v>10.75</v>
      </c>
      <c r="E14">
        <v>1</v>
      </c>
      <c r="F14">
        <f t="shared" si="0"/>
        <v>11.75</v>
      </c>
      <c r="G14">
        <f>VLOOKUP(B14,IN!C:K,9,FALSE)</f>
        <v>11.75</v>
      </c>
      <c r="H14">
        <f t="shared" si="1"/>
        <v>0</v>
      </c>
      <c r="J14">
        <f>VLOOKUP(B14,IN!C:H,2,FALSE)</f>
        <v>20250701</v>
      </c>
      <c r="K14" t="str">
        <f>VLOOKUP(B14,IN!C:H,6,FALSE)</f>
        <v>Y</v>
      </c>
    </row>
    <row r="15" spans="1:11">
      <c r="A15" t="s">
        <v>118</v>
      </c>
      <c r="B15" s="303" t="s">
        <v>144</v>
      </c>
      <c r="C15" t="s">
        <v>145</v>
      </c>
      <c r="D15">
        <v>10.75</v>
      </c>
      <c r="E15">
        <v>1</v>
      </c>
      <c r="F15">
        <f t="shared" si="0"/>
        <v>11.75</v>
      </c>
      <c r="G15">
        <f>VLOOKUP(B15,IN!C:K,9,FALSE)</f>
        <v>11.75</v>
      </c>
      <c r="H15">
        <f t="shared" si="1"/>
        <v>0</v>
      </c>
      <c r="J15">
        <f>VLOOKUP(B15,IN!C:H,2,FALSE)</f>
        <v>20250701</v>
      </c>
      <c r="K15" t="str">
        <f>VLOOKUP(B15,IN!C:H,6,FALSE)</f>
        <v>Y</v>
      </c>
    </row>
    <row r="16" spans="1:11">
      <c r="A16" t="s">
        <v>118</v>
      </c>
      <c r="B16" s="303" t="s">
        <v>146</v>
      </c>
      <c r="C16" t="s">
        <v>147</v>
      </c>
      <c r="D16">
        <v>10.75</v>
      </c>
      <c r="E16">
        <v>1</v>
      </c>
      <c r="F16">
        <f t="shared" si="0"/>
        <v>11.75</v>
      </c>
      <c r="G16">
        <f>VLOOKUP(B16,IN!C:K,9,FALSE)</f>
        <v>11.75</v>
      </c>
      <c r="H16">
        <f t="shared" si="1"/>
        <v>0</v>
      </c>
      <c r="J16">
        <f>VLOOKUP(B16,IN!C:H,2,FALSE)</f>
        <v>20250701</v>
      </c>
      <c r="K16" t="str">
        <f>VLOOKUP(B16,IN!C:H,6,FALSE)</f>
        <v>Y</v>
      </c>
    </row>
    <row r="17" spans="1:11">
      <c r="A17" t="s">
        <v>118</v>
      </c>
      <c r="B17" s="303" t="s">
        <v>148</v>
      </c>
      <c r="C17" t="s">
        <v>149</v>
      </c>
      <c r="D17">
        <v>10.75</v>
      </c>
      <c r="E17">
        <v>1</v>
      </c>
      <c r="F17">
        <f t="shared" si="0"/>
        <v>11.75</v>
      </c>
      <c r="G17">
        <f>VLOOKUP(B17,IN!C:K,9,FALSE)</f>
        <v>11.75</v>
      </c>
      <c r="H17">
        <f t="shared" si="1"/>
        <v>0</v>
      </c>
      <c r="J17">
        <f>VLOOKUP(B17,IN!C:H,2,FALSE)</f>
        <v>20250701</v>
      </c>
      <c r="K17" t="str">
        <f>VLOOKUP(B17,IN!C:H,6,FALSE)</f>
        <v>Y</v>
      </c>
    </row>
    <row r="18" spans="1:11">
      <c r="A18" t="s">
        <v>118</v>
      </c>
      <c r="B18" s="303" t="s">
        <v>150</v>
      </c>
      <c r="C18" t="s">
        <v>151</v>
      </c>
      <c r="D18">
        <v>10.75</v>
      </c>
      <c r="E18">
        <v>1</v>
      </c>
      <c r="F18">
        <f t="shared" si="0"/>
        <v>11.75</v>
      </c>
      <c r="G18">
        <f>VLOOKUP(B18,IN!C:K,9,FALSE)</f>
        <v>11.75</v>
      </c>
      <c r="H18">
        <f t="shared" si="1"/>
        <v>0</v>
      </c>
      <c r="J18">
        <f>VLOOKUP(B18,IN!C:H,2,FALSE)</f>
        <v>20250701</v>
      </c>
      <c r="K18" t="str">
        <f>VLOOKUP(B18,IN!C:H,6,FALSE)</f>
        <v>Y</v>
      </c>
    </row>
    <row r="19" spans="1:11">
      <c r="A19" t="s">
        <v>118</v>
      </c>
      <c r="B19" s="303" t="s">
        <v>152</v>
      </c>
      <c r="C19" t="s">
        <v>153</v>
      </c>
      <c r="D19">
        <v>10.75</v>
      </c>
      <c r="E19">
        <v>1</v>
      </c>
      <c r="F19">
        <f t="shared" si="0"/>
        <v>11.75</v>
      </c>
      <c r="G19">
        <f>VLOOKUP(B19,IN!C:K,9,FALSE)</f>
        <v>11.75</v>
      </c>
      <c r="H19">
        <f t="shared" si="1"/>
        <v>0</v>
      </c>
      <c r="J19">
        <f>VLOOKUP(B19,IN!C:H,2,FALSE)</f>
        <v>20250701</v>
      </c>
      <c r="K19" t="str">
        <f>VLOOKUP(B19,IN!C:H,6,FALSE)</f>
        <v>Y</v>
      </c>
    </row>
    <row r="20" spans="1:11">
      <c r="A20" t="s">
        <v>118</v>
      </c>
      <c r="B20" s="303" t="s">
        <v>154</v>
      </c>
      <c r="C20" t="s">
        <v>155</v>
      </c>
      <c r="D20">
        <v>10.75</v>
      </c>
      <c r="E20">
        <v>1</v>
      </c>
      <c r="F20">
        <f t="shared" si="0"/>
        <v>11.75</v>
      </c>
      <c r="G20">
        <f>VLOOKUP(B20,IN!C:K,9,FALSE)</f>
        <v>11.75</v>
      </c>
      <c r="H20">
        <f t="shared" si="1"/>
        <v>0</v>
      </c>
      <c r="J20">
        <f>VLOOKUP(B20,IN!C:H,2,FALSE)</f>
        <v>20250701</v>
      </c>
      <c r="K20" t="str">
        <f>VLOOKUP(B20,IN!C:H,6,FALSE)</f>
        <v>Y</v>
      </c>
    </row>
    <row r="21" spans="1:11">
      <c r="A21" t="s">
        <v>118</v>
      </c>
      <c r="B21" s="303" t="s">
        <v>156</v>
      </c>
      <c r="C21" t="s">
        <v>157</v>
      </c>
      <c r="D21">
        <v>10.75</v>
      </c>
      <c r="E21">
        <v>1</v>
      </c>
      <c r="F21">
        <f t="shared" si="0"/>
        <v>11.75</v>
      </c>
      <c r="G21">
        <f>VLOOKUP(B21,IN!C:K,9,FALSE)</f>
        <v>11.75</v>
      </c>
      <c r="H21">
        <f t="shared" si="1"/>
        <v>0</v>
      </c>
      <c r="J21">
        <f>VLOOKUP(B21,IN!C:H,2,FALSE)</f>
        <v>20250701</v>
      </c>
      <c r="K21" t="str">
        <f>VLOOKUP(B21,IN!C:H,6,FALSE)</f>
        <v>Y</v>
      </c>
    </row>
    <row r="22" spans="1:11">
      <c r="A22" t="s">
        <v>118</v>
      </c>
      <c r="B22" s="303" t="s">
        <v>158</v>
      </c>
      <c r="C22" t="s">
        <v>159</v>
      </c>
      <c r="D22">
        <v>10.75</v>
      </c>
      <c r="E22">
        <v>1</v>
      </c>
      <c r="F22">
        <f t="shared" si="0"/>
        <v>11.75</v>
      </c>
      <c r="G22">
        <f>VLOOKUP(B22,IN!C:K,9,FALSE)</f>
        <v>11.75</v>
      </c>
      <c r="H22">
        <f t="shared" si="1"/>
        <v>0</v>
      </c>
      <c r="J22">
        <f>VLOOKUP(B22,IN!C:H,2,FALSE)</f>
        <v>20250701</v>
      </c>
      <c r="K22" t="str">
        <f>VLOOKUP(B22,IN!C:H,6,FALSE)</f>
        <v>Y</v>
      </c>
    </row>
    <row r="23" spans="1:11">
      <c r="A23" t="s">
        <v>118</v>
      </c>
      <c r="B23" s="303" t="s">
        <v>160</v>
      </c>
      <c r="C23" t="s">
        <v>161</v>
      </c>
      <c r="D23">
        <v>10.75</v>
      </c>
      <c r="E23">
        <v>1</v>
      </c>
      <c r="F23">
        <f t="shared" si="0"/>
        <v>11.75</v>
      </c>
      <c r="G23">
        <f>VLOOKUP(B23,IN!C:K,9,FALSE)</f>
        <v>11.75</v>
      </c>
      <c r="H23">
        <f t="shared" si="1"/>
        <v>0</v>
      </c>
      <c r="J23">
        <f>VLOOKUP(B23,IN!C:H,2,FALSE)</f>
        <v>20250701</v>
      </c>
      <c r="K23" t="str">
        <f>VLOOKUP(B23,IN!C:H,6,FALSE)</f>
        <v>Y</v>
      </c>
    </row>
    <row r="24" spans="1:11">
      <c r="A24" t="s">
        <v>118</v>
      </c>
      <c r="B24" s="303" t="s">
        <v>162</v>
      </c>
      <c r="C24" t="s">
        <v>163</v>
      </c>
      <c r="D24">
        <v>10.75</v>
      </c>
      <c r="E24">
        <v>1</v>
      </c>
      <c r="F24">
        <f t="shared" si="0"/>
        <v>11.75</v>
      </c>
      <c r="G24">
        <f>VLOOKUP(B24,IN!C:K,9,FALSE)</f>
        <v>11.75</v>
      </c>
      <c r="H24">
        <f t="shared" si="1"/>
        <v>0</v>
      </c>
      <c r="J24">
        <f>VLOOKUP(B24,IN!C:H,2,FALSE)</f>
        <v>20250701</v>
      </c>
      <c r="K24" t="str">
        <f>VLOOKUP(B24,IN!C:H,6,FALSE)</f>
        <v>Y</v>
      </c>
    </row>
    <row r="25" spans="1:11">
      <c r="A25" t="s">
        <v>118</v>
      </c>
      <c r="B25" s="303" t="s">
        <v>164</v>
      </c>
      <c r="C25" t="s">
        <v>165</v>
      </c>
      <c r="D25">
        <v>10.75</v>
      </c>
      <c r="E25">
        <v>1</v>
      </c>
      <c r="F25">
        <f t="shared" si="0"/>
        <v>11.75</v>
      </c>
      <c r="G25">
        <f>VLOOKUP(B25,IN!C:K,9,FALSE)</f>
        <v>11.75</v>
      </c>
      <c r="H25">
        <f t="shared" si="1"/>
        <v>0</v>
      </c>
      <c r="J25">
        <f>VLOOKUP(B25,IN!C:H,2,FALSE)</f>
        <v>20250701</v>
      </c>
      <c r="K25" t="str">
        <f>VLOOKUP(B25,IN!C:H,6,FALSE)</f>
        <v>Y</v>
      </c>
    </row>
    <row r="26" spans="1:11">
      <c r="A26" t="s">
        <v>118</v>
      </c>
      <c r="B26" s="303" t="s">
        <v>166</v>
      </c>
      <c r="C26" t="s">
        <v>167</v>
      </c>
      <c r="D26">
        <v>10.75</v>
      </c>
      <c r="E26">
        <v>1</v>
      </c>
      <c r="F26">
        <f t="shared" si="0"/>
        <v>11.75</v>
      </c>
      <c r="G26">
        <f>VLOOKUP(B26,IN!C:K,9,FALSE)</f>
        <v>11.75</v>
      </c>
      <c r="H26">
        <f t="shared" si="1"/>
        <v>0</v>
      </c>
      <c r="J26">
        <f>VLOOKUP(B26,IN!C:H,2,FALSE)</f>
        <v>20250701</v>
      </c>
      <c r="K26" t="str">
        <f>VLOOKUP(B26,IN!C:H,6,FALSE)</f>
        <v>Y</v>
      </c>
    </row>
    <row r="27" spans="1:11">
      <c r="A27" t="s">
        <v>118</v>
      </c>
      <c r="B27" s="303" t="s">
        <v>168</v>
      </c>
      <c r="C27" t="s">
        <v>169</v>
      </c>
      <c r="D27">
        <v>10.75</v>
      </c>
      <c r="E27">
        <v>1</v>
      </c>
      <c r="F27">
        <f t="shared" si="0"/>
        <v>11.75</v>
      </c>
      <c r="G27">
        <f>VLOOKUP(B27,IN!C:K,9,FALSE)</f>
        <v>11.75</v>
      </c>
      <c r="H27">
        <f t="shared" si="1"/>
        <v>0</v>
      </c>
      <c r="J27">
        <f>VLOOKUP(B27,IN!C:H,2,FALSE)</f>
        <v>20250701</v>
      </c>
      <c r="K27" t="str">
        <f>VLOOKUP(B27,IN!C:H,6,FALSE)</f>
        <v>Y</v>
      </c>
    </row>
    <row r="28" spans="1:11">
      <c r="A28" t="s">
        <v>118</v>
      </c>
      <c r="B28" s="303" t="s">
        <v>170</v>
      </c>
      <c r="C28" t="s">
        <v>171</v>
      </c>
      <c r="D28">
        <v>10.75</v>
      </c>
      <c r="E28">
        <v>1</v>
      </c>
      <c r="F28">
        <f t="shared" si="0"/>
        <v>11.75</v>
      </c>
      <c r="G28">
        <f>VLOOKUP(B28,IN!C:K,9,FALSE)</f>
        <v>11.75</v>
      </c>
      <c r="H28">
        <f t="shared" si="1"/>
        <v>0</v>
      </c>
      <c r="J28">
        <f>VLOOKUP(B28,IN!C:H,2,FALSE)</f>
        <v>20250701</v>
      </c>
      <c r="K28" t="str">
        <f>VLOOKUP(B28,IN!C:H,6,FALSE)</f>
        <v>Y</v>
      </c>
    </row>
    <row r="29" spans="1:11">
      <c r="A29" t="s">
        <v>118</v>
      </c>
      <c r="B29" s="303" t="s">
        <v>172</v>
      </c>
      <c r="C29" t="s">
        <v>173</v>
      </c>
      <c r="D29">
        <v>10.75</v>
      </c>
      <c r="E29">
        <v>1</v>
      </c>
      <c r="F29">
        <f t="shared" si="0"/>
        <v>11.75</v>
      </c>
      <c r="G29">
        <f>VLOOKUP(B29,IN!C:K,9,FALSE)</f>
        <v>11.75</v>
      </c>
      <c r="H29">
        <f t="shared" si="1"/>
        <v>0</v>
      </c>
      <c r="J29">
        <f>VLOOKUP(B29,IN!C:H,2,FALSE)</f>
        <v>20250701</v>
      </c>
      <c r="K29" t="str">
        <f>VLOOKUP(B29,IN!C:H,6,FALSE)</f>
        <v>Y</v>
      </c>
    </row>
    <row r="30" spans="1:11">
      <c r="A30" t="s">
        <v>118</v>
      </c>
      <c r="B30" s="303" t="s">
        <v>174</v>
      </c>
      <c r="C30" t="s">
        <v>175</v>
      </c>
      <c r="D30">
        <v>10.75</v>
      </c>
      <c r="E30">
        <v>1</v>
      </c>
      <c r="F30">
        <f t="shared" si="0"/>
        <v>11.75</v>
      </c>
      <c r="G30">
        <f>VLOOKUP(B30,IN!C:K,9,FALSE)</f>
        <v>11.75</v>
      </c>
      <c r="H30">
        <f t="shared" si="1"/>
        <v>0</v>
      </c>
      <c r="J30">
        <f>VLOOKUP(B30,IN!C:H,2,FALSE)</f>
        <v>20250701</v>
      </c>
      <c r="K30" t="str">
        <f>VLOOKUP(B30,IN!C:H,6,FALSE)</f>
        <v>Y</v>
      </c>
    </row>
    <row r="31" spans="1:11">
      <c r="A31" t="s">
        <v>118</v>
      </c>
      <c r="B31" s="303" t="s">
        <v>176</v>
      </c>
      <c r="C31" t="s">
        <v>177</v>
      </c>
      <c r="D31">
        <v>10.75</v>
      </c>
      <c r="E31">
        <v>1</v>
      </c>
      <c r="F31">
        <f t="shared" si="0"/>
        <v>11.75</v>
      </c>
      <c r="G31">
        <f>VLOOKUP(B31,IN!C:K,9,FALSE)</f>
        <v>11.75</v>
      </c>
      <c r="H31">
        <f t="shared" si="1"/>
        <v>0</v>
      </c>
      <c r="J31">
        <f>VLOOKUP(B31,IN!C:H,2,FALSE)</f>
        <v>20250701</v>
      </c>
      <c r="K31" t="str">
        <f>VLOOKUP(B31,IN!C:H,6,FALSE)</f>
        <v>Y</v>
      </c>
    </row>
    <row r="32" spans="1:11">
      <c r="A32" t="s">
        <v>118</v>
      </c>
      <c r="B32" s="303" t="s">
        <v>178</v>
      </c>
      <c r="C32" t="s">
        <v>179</v>
      </c>
      <c r="D32">
        <v>10.75</v>
      </c>
      <c r="E32">
        <v>1</v>
      </c>
      <c r="F32">
        <f t="shared" si="0"/>
        <v>11.75</v>
      </c>
      <c r="G32">
        <f>VLOOKUP(B32,IN!C:K,9,FALSE)</f>
        <v>11.75</v>
      </c>
      <c r="H32">
        <f t="shared" si="1"/>
        <v>0</v>
      </c>
      <c r="J32">
        <f>VLOOKUP(B32,IN!C:H,2,FALSE)</f>
        <v>20250701</v>
      </c>
      <c r="K32" t="str">
        <f>VLOOKUP(B32,IN!C:H,6,FALSE)</f>
        <v>Y</v>
      </c>
    </row>
    <row r="33" spans="1:11">
      <c r="A33" t="s">
        <v>118</v>
      </c>
      <c r="B33" s="303" t="s">
        <v>180</v>
      </c>
      <c r="C33" t="s">
        <v>181</v>
      </c>
      <c r="D33">
        <v>10.75</v>
      </c>
      <c r="E33">
        <v>1</v>
      </c>
      <c r="F33">
        <f t="shared" si="0"/>
        <v>11.75</v>
      </c>
      <c r="G33">
        <f>VLOOKUP(B33,IN!C:K,9,FALSE)</f>
        <v>11.75</v>
      </c>
      <c r="H33">
        <f t="shared" si="1"/>
        <v>0</v>
      </c>
      <c r="J33">
        <f>VLOOKUP(B33,IN!C:H,2,FALSE)</f>
        <v>20250701</v>
      </c>
      <c r="K33" t="str">
        <f>VLOOKUP(B33,IN!C:H,6,FALSE)</f>
        <v>Y</v>
      </c>
    </row>
    <row r="34" spans="1:11">
      <c r="A34" t="s">
        <v>118</v>
      </c>
      <c r="B34" s="303" t="s">
        <v>182</v>
      </c>
      <c r="C34" t="s">
        <v>183</v>
      </c>
      <c r="D34">
        <v>10.75</v>
      </c>
      <c r="E34">
        <v>1</v>
      </c>
      <c r="F34">
        <f t="shared" si="0"/>
        <v>11.75</v>
      </c>
      <c r="G34">
        <f>VLOOKUP(B34,IN!C:K,9,FALSE)</f>
        <v>11.75</v>
      </c>
      <c r="H34">
        <f t="shared" si="1"/>
        <v>0</v>
      </c>
      <c r="J34">
        <f>VLOOKUP(B34,IN!C:H,2,FALSE)</f>
        <v>20250701</v>
      </c>
      <c r="K34" t="str">
        <f>VLOOKUP(B34,IN!C:H,6,FALSE)</f>
        <v>Y</v>
      </c>
    </row>
    <row r="35" spans="1:11">
      <c r="A35" t="s">
        <v>118</v>
      </c>
      <c r="B35" s="303" t="s">
        <v>184</v>
      </c>
      <c r="C35" t="s">
        <v>185</v>
      </c>
      <c r="D35">
        <v>10.75</v>
      </c>
      <c r="E35">
        <v>1</v>
      </c>
      <c r="F35">
        <f t="shared" si="0"/>
        <v>11.75</v>
      </c>
      <c r="G35">
        <f>VLOOKUP(B35,IN!C:K,9,FALSE)</f>
        <v>11.75</v>
      </c>
      <c r="H35">
        <f t="shared" si="1"/>
        <v>0</v>
      </c>
      <c r="J35">
        <f>VLOOKUP(B35,IN!C:H,2,FALSE)</f>
        <v>20250701</v>
      </c>
      <c r="K35" t="str">
        <f>VLOOKUP(B35,IN!C:H,6,FALSE)</f>
        <v>Y</v>
      </c>
    </row>
    <row r="36" spans="1:11">
      <c r="A36" t="s">
        <v>118</v>
      </c>
      <c r="B36" s="303" t="s">
        <v>186</v>
      </c>
      <c r="C36" t="s">
        <v>187</v>
      </c>
      <c r="D36">
        <v>10.75</v>
      </c>
      <c r="E36">
        <v>1</v>
      </c>
      <c r="F36">
        <f t="shared" si="0"/>
        <v>11.75</v>
      </c>
      <c r="G36">
        <f>VLOOKUP(B36,IN!C:K,9,FALSE)</f>
        <v>11.75</v>
      </c>
      <c r="H36">
        <f t="shared" si="1"/>
        <v>0</v>
      </c>
      <c r="J36">
        <f>VLOOKUP(B36,IN!C:H,2,FALSE)</f>
        <v>20250701</v>
      </c>
      <c r="K36" t="str">
        <f>VLOOKUP(B36,IN!C:H,6,FALSE)</f>
        <v>Y</v>
      </c>
    </row>
  </sheetData>
  <autoFilter ref="A1:H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O37"/>
  <sheetViews>
    <sheetView workbookViewId="0">
      <pane ySplit="1" topLeftCell="A2" activePane="bottomLeft" state="frozen"/>
      <selection activeCell="J1" sqref="J1:K1"/>
      <selection pane="bottomLeft" activeCell="J1" sqref="J1:K1"/>
    </sheetView>
  </sheetViews>
  <sheetFormatPr defaultRowHeight="14.25"/>
  <cols>
    <col min="3" max="3" width="13.33203125" bestFit="1" customWidth="1"/>
    <col min="6" max="6" width="47.59765625" bestFit="1" customWidth="1"/>
    <col min="8" max="8" width="15.59765625" style="225" customWidth="1"/>
    <col min="10" max="10" width="13" bestFit="1" customWidth="1"/>
    <col min="11" max="11" width="13.265625" bestFit="1" customWidth="1"/>
    <col min="12" max="12" width="23.06640625" bestFit="1" customWidth="1"/>
    <col min="13" max="13" width="22" bestFit="1" customWidth="1"/>
  </cols>
  <sheetData>
    <row r="1" spans="1:15" s="296" customFormat="1">
      <c r="A1" t="s">
        <v>978</v>
      </c>
      <c r="B1" t="s">
        <v>979</v>
      </c>
      <c r="C1" t="s">
        <v>980</v>
      </c>
      <c r="D1" t="s">
        <v>981</v>
      </c>
      <c r="E1" t="s">
        <v>982</v>
      </c>
      <c r="F1" t="s">
        <v>983</v>
      </c>
      <c r="G1" t="s">
        <v>984</v>
      </c>
      <c r="H1" t="s">
        <v>985</v>
      </c>
      <c r="I1" t="s">
        <v>986</v>
      </c>
      <c r="J1" t="s">
        <v>987</v>
      </c>
      <c r="K1" t="s">
        <v>988</v>
      </c>
      <c r="L1" t="s">
        <v>989</v>
      </c>
      <c r="M1" t="s">
        <v>990</v>
      </c>
      <c r="N1" t="s">
        <v>991</v>
      </c>
      <c r="O1"/>
    </row>
    <row r="2" spans="1:15">
      <c r="A2" t="s">
        <v>579</v>
      </c>
      <c r="B2" t="s">
        <v>118</v>
      </c>
      <c r="C2" s="355" t="s">
        <v>119</v>
      </c>
      <c r="D2">
        <v>20250701</v>
      </c>
      <c r="F2" t="s">
        <v>120</v>
      </c>
      <c r="H2" t="s">
        <v>581</v>
      </c>
      <c r="K2">
        <v>11.75</v>
      </c>
      <c r="L2">
        <v>0</v>
      </c>
      <c r="M2" t="s">
        <v>779</v>
      </c>
    </row>
    <row r="3" spans="1:15">
      <c r="A3" t="s">
        <v>579</v>
      </c>
      <c r="B3" t="s">
        <v>118</v>
      </c>
      <c r="C3">
        <v>9999</v>
      </c>
      <c r="D3">
        <v>20250701</v>
      </c>
      <c r="F3" t="s">
        <v>121</v>
      </c>
      <c r="H3" t="s">
        <v>581</v>
      </c>
      <c r="K3">
        <v>0</v>
      </c>
      <c r="L3">
        <v>0</v>
      </c>
      <c r="M3" t="s">
        <v>779</v>
      </c>
    </row>
    <row r="4" spans="1:15">
      <c r="A4" t="s">
        <v>579</v>
      </c>
      <c r="B4" t="s">
        <v>118</v>
      </c>
      <c r="C4" t="s">
        <v>122</v>
      </c>
      <c r="D4">
        <v>20250701</v>
      </c>
      <c r="F4" t="s">
        <v>123</v>
      </c>
      <c r="H4" t="s">
        <v>581</v>
      </c>
      <c r="K4">
        <v>11.75</v>
      </c>
      <c r="L4">
        <v>0</v>
      </c>
      <c r="M4" t="s">
        <v>780</v>
      </c>
    </row>
    <row r="5" spans="1:15">
      <c r="A5" t="s">
        <v>579</v>
      </c>
      <c r="B5" t="s">
        <v>118</v>
      </c>
      <c r="C5" t="s">
        <v>124</v>
      </c>
      <c r="D5">
        <v>20250701</v>
      </c>
      <c r="F5" t="s">
        <v>125</v>
      </c>
      <c r="H5" t="s">
        <v>581</v>
      </c>
      <c r="K5">
        <v>11.75</v>
      </c>
      <c r="L5">
        <v>0</v>
      </c>
      <c r="M5" t="s">
        <v>781</v>
      </c>
    </row>
    <row r="6" spans="1:15">
      <c r="A6" t="s">
        <v>579</v>
      </c>
      <c r="B6" t="s">
        <v>118</v>
      </c>
      <c r="C6" t="s">
        <v>126</v>
      </c>
      <c r="D6">
        <v>20250701</v>
      </c>
      <c r="F6" t="s">
        <v>127</v>
      </c>
      <c r="H6" t="s">
        <v>581</v>
      </c>
      <c r="K6">
        <v>11.75</v>
      </c>
      <c r="L6">
        <v>0</v>
      </c>
      <c r="M6" t="s">
        <v>782</v>
      </c>
    </row>
    <row r="7" spans="1:15">
      <c r="A7" t="s">
        <v>579</v>
      </c>
      <c r="B7" t="s">
        <v>118</v>
      </c>
      <c r="C7" t="s">
        <v>128</v>
      </c>
      <c r="D7">
        <v>20250701</v>
      </c>
      <c r="F7" t="s">
        <v>129</v>
      </c>
      <c r="H7" t="s">
        <v>581</v>
      </c>
      <c r="K7">
        <v>11.75</v>
      </c>
      <c r="L7">
        <v>0</v>
      </c>
      <c r="M7" t="s">
        <v>783</v>
      </c>
    </row>
    <row r="8" spans="1:15">
      <c r="A8" t="s">
        <v>579</v>
      </c>
      <c r="B8" t="s">
        <v>118</v>
      </c>
      <c r="C8" t="s">
        <v>130</v>
      </c>
      <c r="D8">
        <v>20250701</v>
      </c>
      <c r="F8" t="s">
        <v>131</v>
      </c>
      <c r="H8" t="s">
        <v>581</v>
      </c>
      <c r="K8">
        <v>11.75</v>
      </c>
      <c r="L8">
        <v>0</v>
      </c>
      <c r="M8" t="s">
        <v>784</v>
      </c>
    </row>
    <row r="9" spans="1:15">
      <c r="A9" t="s">
        <v>579</v>
      </c>
      <c r="B9" t="s">
        <v>118</v>
      </c>
      <c r="C9" t="s">
        <v>132</v>
      </c>
      <c r="D9">
        <v>20250701</v>
      </c>
      <c r="F9" t="s">
        <v>133</v>
      </c>
      <c r="H9" t="s">
        <v>581</v>
      </c>
      <c r="K9">
        <v>11.75</v>
      </c>
      <c r="L9">
        <v>0</v>
      </c>
      <c r="M9" t="s">
        <v>781</v>
      </c>
    </row>
    <row r="10" spans="1:15">
      <c r="A10" t="s">
        <v>579</v>
      </c>
      <c r="B10" t="s">
        <v>118</v>
      </c>
      <c r="C10" t="s">
        <v>134</v>
      </c>
      <c r="D10">
        <v>20250701</v>
      </c>
      <c r="F10" t="s">
        <v>135</v>
      </c>
      <c r="H10" t="s">
        <v>581</v>
      </c>
      <c r="K10">
        <v>11.75</v>
      </c>
      <c r="L10">
        <v>0</v>
      </c>
      <c r="M10" t="s">
        <v>779</v>
      </c>
    </row>
    <row r="11" spans="1:15">
      <c r="A11" t="s">
        <v>579</v>
      </c>
      <c r="B11" t="s">
        <v>118</v>
      </c>
      <c r="C11" t="s">
        <v>136</v>
      </c>
      <c r="D11">
        <v>20250701</v>
      </c>
      <c r="F11" t="s">
        <v>137</v>
      </c>
      <c r="H11" t="s">
        <v>581</v>
      </c>
      <c r="K11">
        <v>11.75</v>
      </c>
      <c r="L11">
        <v>0</v>
      </c>
      <c r="M11" t="s">
        <v>780</v>
      </c>
    </row>
    <row r="12" spans="1:15">
      <c r="A12" t="s">
        <v>579</v>
      </c>
      <c r="B12" t="s">
        <v>118</v>
      </c>
      <c r="C12" t="s">
        <v>138</v>
      </c>
      <c r="D12">
        <v>20250701</v>
      </c>
      <c r="F12" t="s">
        <v>139</v>
      </c>
      <c r="H12" t="s">
        <v>581</v>
      </c>
      <c r="K12">
        <v>11.75</v>
      </c>
      <c r="L12">
        <v>0</v>
      </c>
      <c r="M12" t="s">
        <v>780</v>
      </c>
    </row>
    <row r="13" spans="1:15">
      <c r="A13" t="s">
        <v>579</v>
      </c>
      <c r="B13" t="s">
        <v>118</v>
      </c>
      <c r="C13" t="s">
        <v>140</v>
      </c>
      <c r="D13">
        <v>20250701</v>
      </c>
      <c r="F13" t="s">
        <v>141</v>
      </c>
      <c r="H13" t="s">
        <v>581</v>
      </c>
      <c r="K13">
        <v>11.75</v>
      </c>
      <c r="L13">
        <v>0</v>
      </c>
      <c r="M13" t="s">
        <v>780</v>
      </c>
    </row>
    <row r="14" spans="1:15">
      <c r="A14" t="s">
        <v>579</v>
      </c>
      <c r="B14" t="s">
        <v>118</v>
      </c>
      <c r="C14" t="s">
        <v>142</v>
      </c>
      <c r="D14">
        <v>20250701</v>
      </c>
      <c r="F14" t="s">
        <v>143</v>
      </c>
      <c r="H14" t="s">
        <v>581</v>
      </c>
      <c r="K14">
        <v>11.75</v>
      </c>
      <c r="L14">
        <v>0</v>
      </c>
      <c r="M14" t="s">
        <v>780</v>
      </c>
    </row>
    <row r="15" spans="1:15">
      <c r="A15" t="s">
        <v>579</v>
      </c>
      <c r="B15" t="s">
        <v>118</v>
      </c>
      <c r="C15" t="s">
        <v>144</v>
      </c>
      <c r="D15">
        <v>20250701</v>
      </c>
      <c r="F15" t="s">
        <v>145</v>
      </c>
      <c r="H15" t="s">
        <v>581</v>
      </c>
      <c r="K15">
        <v>11.75</v>
      </c>
      <c r="L15">
        <v>0</v>
      </c>
      <c r="M15" t="s">
        <v>780</v>
      </c>
    </row>
    <row r="16" spans="1:15">
      <c r="A16" t="s">
        <v>579</v>
      </c>
      <c r="B16" t="s">
        <v>118</v>
      </c>
      <c r="C16" t="s">
        <v>146</v>
      </c>
      <c r="D16">
        <v>20250701</v>
      </c>
      <c r="F16" t="s">
        <v>147</v>
      </c>
      <c r="H16" t="s">
        <v>581</v>
      </c>
      <c r="K16">
        <v>11.75</v>
      </c>
      <c r="L16">
        <v>0</v>
      </c>
      <c r="M16" t="s">
        <v>780</v>
      </c>
    </row>
    <row r="17" spans="1:13">
      <c r="A17" t="s">
        <v>579</v>
      </c>
      <c r="B17" t="s">
        <v>118</v>
      </c>
      <c r="C17" t="s">
        <v>148</v>
      </c>
      <c r="D17">
        <v>20250701</v>
      </c>
      <c r="F17" t="s">
        <v>149</v>
      </c>
      <c r="H17" t="s">
        <v>581</v>
      </c>
      <c r="K17">
        <v>11.75</v>
      </c>
      <c r="L17">
        <v>0</v>
      </c>
      <c r="M17" t="s">
        <v>780</v>
      </c>
    </row>
    <row r="18" spans="1:13">
      <c r="A18" t="s">
        <v>579</v>
      </c>
      <c r="B18" t="s">
        <v>118</v>
      </c>
      <c r="C18" t="s">
        <v>150</v>
      </c>
      <c r="D18">
        <v>20250701</v>
      </c>
      <c r="F18" t="s">
        <v>151</v>
      </c>
      <c r="H18" t="s">
        <v>581</v>
      </c>
      <c r="K18">
        <v>11.75</v>
      </c>
      <c r="L18">
        <v>0</v>
      </c>
      <c r="M18" t="s">
        <v>780</v>
      </c>
    </row>
    <row r="19" spans="1:13">
      <c r="A19" t="s">
        <v>579</v>
      </c>
      <c r="B19" t="s">
        <v>118</v>
      </c>
      <c r="C19" t="s">
        <v>152</v>
      </c>
      <c r="D19">
        <v>20250701</v>
      </c>
      <c r="F19" t="s">
        <v>153</v>
      </c>
      <c r="H19" t="s">
        <v>581</v>
      </c>
      <c r="K19">
        <v>11.75</v>
      </c>
      <c r="L19">
        <v>0</v>
      </c>
      <c r="M19" t="s">
        <v>780</v>
      </c>
    </row>
    <row r="20" spans="1:13">
      <c r="A20" t="s">
        <v>579</v>
      </c>
      <c r="B20" t="s">
        <v>118</v>
      </c>
      <c r="C20" t="s">
        <v>154</v>
      </c>
      <c r="D20">
        <v>20250701</v>
      </c>
      <c r="F20" t="s">
        <v>155</v>
      </c>
      <c r="H20" t="s">
        <v>581</v>
      </c>
      <c r="K20">
        <v>11.75</v>
      </c>
      <c r="L20">
        <v>0</v>
      </c>
      <c r="M20" t="s">
        <v>780</v>
      </c>
    </row>
    <row r="21" spans="1:13">
      <c r="A21" t="s">
        <v>579</v>
      </c>
      <c r="B21" t="s">
        <v>118</v>
      </c>
      <c r="C21" t="s">
        <v>156</v>
      </c>
      <c r="D21">
        <v>20250701</v>
      </c>
      <c r="F21" t="s">
        <v>157</v>
      </c>
      <c r="H21" t="s">
        <v>581</v>
      </c>
      <c r="K21">
        <v>11.75</v>
      </c>
      <c r="L21">
        <v>0</v>
      </c>
      <c r="M21" t="s">
        <v>780</v>
      </c>
    </row>
    <row r="22" spans="1:13">
      <c r="A22" t="s">
        <v>579</v>
      </c>
      <c r="B22" t="s">
        <v>118</v>
      </c>
      <c r="C22" t="s">
        <v>158</v>
      </c>
      <c r="D22">
        <v>20250701</v>
      </c>
      <c r="F22" t="s">
        <v>159</v>
      </c>
      <c r="H22" t="s">
        <v>581</v>
      </c>
      <c r="K22">
        <v>11.75</v>
      </c>
      <c r="L22">
        <v>0</v>
      </c>
      <c r="M22" t="s">
        <v>780</v>
      </c>
    </row>
    <row r="23" spans="1:13">
      <c r="A23" t="s">
        <v>579</v>
      </c>
      <c r="B23" t="s">
        <v>118</v>
      </c>
      <c r="C23" t="s">
        <v>160</v>
      </c>
      <c r="D23">
        <v>20250701</v>
      </c>
      <c r="F23" t="s">
        <v>161</v>
      </c>
      <c r="H23" t="s">
        <v>581</v>
      </c>
      <c r="K23">
        <v>11.75</v>
      </c>
      <c r="L23">
        <v>0</v>
      </c>
      <c r="M23" t="s">
        <v>780</v>
      </c>
    </row>
    <row r="24" spans="1:13">
      <c r="A24" t="s">
        <v>579</v>
      </c>
      <c r="B24" t="s">
        <v>118</v>
      </c>
      <c r="C24" t="s">
        <v>162</v>
      </c>
      <c r="D24">
        <v>20250701</v>
      </c>
      <c r="F24" t="s">
        <v>163</v>
      </c>
      <c r="H24" t="s">
        <v>581</v>
      </c>
      <c r="K24">
        <v>11.75</v>
      </c>
      <c r="L24">
        <v>0</v>
      </c>
      <c r="M24" t="s">
        <v>780</v>
      </c>
    </row>
    <row r="25" spans="1:13">
      <c r="A25" t="s">
        <v>579</v>
      </c>
      <c r="B25" t="s">
        <v>118</v>
      </c>
      <c r="C25" t="s">
        <v>164</v>
      </c>
      <c r="D25">
        <v>20250701</v>
      </c>
      <c r="F25" t="s">
        <v>165</v>
      </c>
      <c r="H25" t="s">
        <v>581</v>
      </c>
      <c r="K25">
        <v>11.75</v>
      </c>
      <c r="L25">
        <v>0</v>
      </c>
      <c r="M25" t="s">
        <v>780</v>
      </c>
    </row>
    <row r="26" spans="1:13">
      <c r="A26" t="s">
        <v>579</v>
      </c>
      <c r="B26" t="s">
        <v>118</v>
      </c>
      <c r="C26" t="s">
        <v>166</v>
      </c>
      <c r="D26">
        <v>20250701</v>
      </c>
      <c r="F26" t="s">
        <v>167</v>
      </c>
      <c r="H26" t="s">
        <v>581</v>
      </c>
      <c r="K26">
        <v>11.75</v>
      </c>
      <c r="L26">
        <v>0</v>
      </c>
      <c r="M26" t="s">
        <v>780</v>
      </c>
    </row>
    <row r="27" spans="1:13">
      <c r="A27" t="s">
        <v>579</v>
      </c>
      <c r="B27" t="s">
        <v>118</v>
      </c>
      <c r="C27" t="s">
        <v>168</v>
      </c>
      <c r="D27">
        <v>20250701</v>
      </c>
      <c r="F27" t="s">
        <v>169</v>
      </c>
      <c r="H27" t="s">
        <v>581</v>
      </c>
      <c r="K27">
        <v>11.75</v>
      </c>
      <c r="L27">
        <v>0</v>
      </c>
      <c r="M27" t="s">
        <v>782</v>
      </c>
    </row>
    <row r="28" spans="1:13">
      <c r="A28" t="s">
        <v>579</v>
      </c>
      <c r="B28" t="s">
        <v>118</v>
      </c>
      <c r="C28" t="s">
        <v>170</v>
      </c>
      <c r="D28">
        <v>20250701</v>
      </c>
      <c r="F28" t="s">
        <v>171</v>
      </c>
      <c r="H28" t="s">
        <v>581</v>
      </c>
      <c r="K28">
        <v>11.75</v>
      </c>
      <c r="L28">
        <v>0</v>
      </c>
      <c r="M28" t="s">
        <v>783</v>
      </c>
    </row>
    <row r="29" spans="1:13">
      <c r="A29" t="s">
        <v>579</v>
      </c>
      <c r="B29" t="s">
        <v>118</v>
      </c>
      <c r="C29" t="s">
        <v>172</v>
      </c>
      <c r="D29">
        <v>20250701</v>
      </c>
      <c r="F29" t="s">
        <v>173</v>
      </c>
      <c r="H29" t="s">
        <v>581</v>
      </c>
      <c r="K29">
        <v>11.75</v>
      </c>
      <c r="L29">
        <v>0</v>
      </c>
      <c r="M29" t="s">
        <v>780</v>
      </c>
    </row>
    <row r="30" spans="1:13">
      <c r="A30" t="s">
        <v>579</v>
      </c>
      <c r="B30" t="s">
        <v>118</v>
      </c>
      <c r="C30" t="s">
        <v>174</v>
      </c>
      <c r="D30">
        <v>20250701</v>
      </c>
      <c r="F30" t="s">
        <v>175</v>
      </c>
      <c r="H30" t="s">
        <v>581</v>
      </c>
      <c r="K30">
        <v>11.75</v>
      </c>
      <c r="L30">
        <v>0</v>
      </c>
      <c r="M30" t="s">
        <v>780</v>
      </c>
    </row>
    <row r="31" spans="1:13">
      <c r="A31" t="s">
        <v>579</v>
      </c>
      <c r="B31" t="s">
        <v>118</v>
      </c>
      <c r="C31" t="s">
        <v>176</v>
      </c>
      <c r="D31">
        <v>20250701</v>
      </c>
      <c r="F31" t="s">
        <v>177</v>
      </c>
      <c r="H31" t="s">
        <v>581</v>
      </c>
      <c r="K31">
        <v>11.75</v>
      </c>
      <c r="L31">
        <v>0</v>
      </c>
      <c r="M31" t="s">
        <v>780</v>
      </c>
    </row>
    <row r="32" spans="1:13">
      <c r="A32" t="s">
        <v>579</v>
      </c>
      <c r="B32" t="s">
        <v>118</v>
      </c>
      <c r="C32" t="s">
        <v>178</v>
      </c>
      <c r="D32">
        <v>20250701</v>
      </c>
      <c r="F32" t="s">
        <v>179</v>
      </c>
      <c r="H32" t="s">
        <v>581</v>
      </c>
      <c r="K32">
        <v>11.75</v>
      </c>
      <c r="L32">
        <v>0</v>
      </c>
      <c r="M32" t="s">
        <v>780</v>
      </c>
    </row>
    <row r="33" spans="1:13">
      <c r="A33" t="s">
        <v>579</v>
      </c>
      <c r="B33" t="s">
        <v>118</v>
      </c>
      <c r="C33" t="s">
        <v>180</v>
      </c>
      <c r="D33">
        <v>20250701</v>
      </c>
      <c r="F33" t="s">
        <v>181</v>
      </c>
      <c r="H33" t="s">
        <v>581</v>
      </c>
      <c r="K33">
        <v>11.75</v>
      </c>
      <c r="L33">
        <v>0</v>
      </c>
      <c r="M33" t="s">
        <v>780</v>
      </c>
    </row>
    <row r="34" spans="1:13">
      <c r="A34" t="s">
        <v>579</v>
      </c>
      <c r="B34" t="s">
        <v>118</v>
      </c>
      <c r="C34" t="s">
        <v>182</v>
      </c>
      <c r="D34">
        <v>20250701</v>
      </c>
      <c r="F34" t="s">
        <v>183</v>
      </c>
      <c r="H34" t="s">
        <v>581</v>
      </c>
      <c r="K34">
        <v>11.75</v>
      </c>
      <c r="L34">
        <v>0</v>
      </c>
      <c r="M34" t="s">
        <v>779</v>
      </c>
    </row>
    <row r="35" spans="1:13">
      <c r="A35" t="s">
        <v>579</v>
      </c>
      <c r="B35" t="s">
        <v>118</v>
      </c>
      <c r="C35" t="s">
        <v>184</v>
      </c>
      <c r="D35">
        <v>20250701</v>
      </c>
      <c r="F35" t="s">
        <v>185</v>
      </c>
      <c r="H35" t="s">
        <v>581</v>
      </c>
      <c r="K35">
        <v>11.75</v>
      </c>
      <c r="L35">
        <v>0</v>
      </c>
      <c r="M35" t="s">
        <v>779</v>
      </c>
    </row>
    <row r="36" spans="1:13">
      <c r="A36" t="s">
        <v>579</v>
      </c>
      <c r="B36" t="s">
        <v>118</v>
      </c>
      <c r="C36" t="s">
        <v>186</v>
      </c>
      <c r="D36">
        <v>20250701</v>
      </c>
      <c r="F36" t="s">
        <v>187</v>
      </c>
      <c r="H36" t="s">
        <v>581</v>
      </c>
      <c r="K36">
        <v>11.75</v>
      </c>
      <c r="L36">
        <v>0</v>
      </c>
      <c r="M36" t="s">
        <v>784</v>
      </c>
    </row>
    <row r="37" spans="1:13">
      <c r="H37"/>
    </row>
  </sheetData>
  <autoFilter ref="A1:M35" xr:uid="{00000000-0009-0000-0000-000011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38AA-F682-4177-AC1F-2A8DC52C0CE8}">
  <sheetPr>
    <tabColor rgb="FF92D050"/>
  </sheetPr>
  <dimension ref="A1:CY4"/>
  <sheetViews>
    <sheetView workbookViewId="0">
      <pane ySplit="1" topLeftCell="A2" activePane="bottomLeft" state="frozen"/>
      <selection activeCell="J1" sqref="J1:K1"/>
      <selection pane="bottomLeft" activeCell="J1" sqref="J1:K1"/>
    </sheetView>
  </sheetViews>
  <sheetFormatPr defaultRowHeight="14.25"/>
  <cols>
    <col min="6" max="6" width="47.53125" bestFit="1" customWidth="1"/>
  </cols>
  <sheetData>
    <row r="1" spans="1:103">
      <c r="A1" t="s">
        <v>814</v>
      </c>
      <c r="B1" t="s">
        <v>815</v>
      </c>
      <c r="C1" t="s">
        <v>816</v>
      </c>
      <c r="D1" t="s">
        <v>817</v>
      </c>
      <c r="E1" t="s">
        <v>818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t="s">
        <v>827</v>
      </c>
      <c r="O1" t="s">
        <v>828</v>
      </c>
      <c r="P1" t="s">
        <v>829</v>
      </c>
      <c r="Q1" t="s">
        <v>830</v>
      </c>
      <c r="R1" t="s">
        <v>831</v>
      </c>
      <c r="S1" t="s">
        <v>832</v>
      </c>
      <c r="T1" t="s">
        <v>833</v>
      </c>
      <c r="U1" t="s">
        <v>834</v>
      </c>
      <c r="V1" t="s">
        <v>835</v>
      </c>
      <c r="W1" t="s">
        <v>836</v>
      </c>
      <c r="X1" t="s">
        <v>837</v>
      </c>
      <c r="Y1" t="s">
        <v>838</v>
      </c>
      <c r="Z1" t="s">
        <v>839</v>
      </c>
      <c r="AA1" t="s">
        <v>836</v>
      </c>
      <c r="AB1" t="s">
        <v>837</v>
      </c>
      <c r="AC1" t="s">
        <v>838</v>
      </c>
      <c r="AD1" t="s">
        <v>839</v>
      </c>
      <c r="AE1" t="s">
        <v>836</v>
      </c>
      <c r="AF1" t="s">
        <v>837</v>
      </c>
      <c r="AG1" t="s">
        <v>838</v>
      </c>
      <c r="AH1" t="s">
        <v>839</v>
      </c>
      <c r="AI1" t="s">
        <v>836</v>
      </c>
      <c r="AJ1" t="s">
        <v>837</v>
      </c>
      <c r="AK1" t="s">
        <v>838</v>
      </c>
      <c r="AL1" t="s">
        <v>839</v>
      </c>
      <c r="AM1" t="s">
        <v>836</v>
      </c>
      <c r="AN1" t="s">
        <v>837</v>
      </c>
      <c r="AO1" t="s">
        <v>838</v>
      </c>
      <c r="AP1" t="s">
        <v>839</v>
      </c>
      <c r="AQ1" t="s">
        <v>836</v>
      </c>
      <c r="AR1" t="s">
        <v>837</v>
      </c>
      <c r="AS1" t="s">
        <v>838</v>
      </c>
      <c r="AT1" t="s">
        <v>839</v>
      </c>
      <c r="AU1" t="s">
        <v>836</v>
      </c>
      <c r="AV1" t="s">
        <v>837</v>
      </c>
      <c r="AW1" t="s">
        <v>838</v>
      </c>
      <c r="AX1" t="s">
        <v>839</v>
      </c>
      <c r="AY1" t="s">
        <v>836</v>
      </c>
      <c r="AZ1" t="s">
        <v>837</v>
      </c>
      <c r="BA1" t="s">
        <v>838</v>
      </c>
      <c r="BB1" t="s">
        <v>839</v>
      </c>
      <c r="BC1" t="s">
        <v>836</v>
      </c>
      <c r="BD1" t="s">
        <v>837</v>
      </c>
      <c r="BE1" t="s">
        <v>838</v>
      </c>
      <c r="BF1" t="s">
        <v>839</v>
      </c>
      <c r="BG1" t="s">
        <v>836</v>
      </c>
      <c r="BH1" t="s">
        <v>837</v>
      </c>
      <c r="BI1" t="s">
        <v>838</v>
      </c>
      <c r="BJ1" t="s">
        <v>839</v>
      </c>
      <c r="BK1" t="s">
        <v>836</v>
      </c>
      <c r="BL1" t="s">
        <v>837</v>
      </c>
      <c r="BM1" t="s">
        <v>838</v>
      </c>
      <c r="BN1" t="s">
        <v>839</v>
      </c>
      <c r="BO1" t="s">
        <v>836</v>
      </c>
      <c r="BP1" t="s">
        <v>837</v>
      </c>
      <c r="BQ1" t="s">
        <v>838</v>
      </c>
      <c r="BR1" t="s">
        <v>839</v>
      </c>
      <c r="BS1" t="s">
        <v>836</v>
      </c>
      <c r="BT1" t="s">
        <v>837</v>
      </c>
      <c r="BU1" t="s">
        <v>838</v>
      </c>
      <c r="BV1" t="s">
        <v>839</v>
      </c>
      <c r="BW1" t="s">
        <v>836</v>
      </c>
      <c r="BX1" t="s">
        <v>837</v>
      </c>
      <c r="BY1" t="s">
        <v>838</v>
      </c>
      <c r="BZ1" t="s">
        <v>839</v>
      </c>
      <c r="CA1" t="s">
        <v>836</v>
      </c>
      <c r="CB1" t="s">
        <v>837</v>
      </c>
      <c r="CC1" t="s">
        <v>838</v>
      </c>
      <c r="CD1" t="s">
        <v>839</v>
      </c>
      <c r="CE1" t="s">
        <v>836</v>
      </c>
      <c r="CF1" t="s">
        <v>837</v>
      </c>
      <c r="CG1" t="s">
        <v>838</v>
      </c>
      <c r="CH1" t="s">
        <v>839</v>
      </c>
      <c r="CI1" t="s">
        <v>836</v>
      </c>
      <c r="CJ1" t="s">
        <v>837</v>
      </c>
      <c r="CK1" t="s">
        <v>838</v>
      </c>
      <c r="CL1" t="s">
        <v>839</v>
      </c>
      <c r="CM1" t="s">
        <v>836</v>
      </c>
      <c r="CN1" t="s">
        <v>837</v>
      </c>
      <c r="CO1" t="s">
        <v>838</v>
      </c>
      <c r="CP1" t="s">
        <v>839</v>
      </c>
      <c r="CQ1" t="s">
        <v>836</v>
      </c>
      <c r="CR1" t="s">
        <v>837</v>
      </c>
      <c r="CS1" t="s">
        <v>838</v>
      </c>
      <c r="CT1" t="s">
        <v>839</v>
      </c>
      <c r="CU1" t="s">
        <v>836</v>
      </c>
      <c r="CV1" t="s">
        <v>837</v>
      </c>
      <c r="CW1" t="s">
        <v>838</v>
      </c>
      <c r="CX1" t="s">
        <v>839</v>
      </c>
      <c r="CY1" t="s">
        <v>840</v>
      </c>
    </row>
    <row r="2" spans="1:103">
      <c r="A2" t="s">
        <v>579</v>
      </c>
      <c r="B2" t="s">
        <v>124</v>
      </c>
      <c r="C2" t="s">
        <v>3</v>
      </c>
      <c r="D2">
        <v>20250701</v>
      </c>
      <c r="F2" t="s">
        <v>580</v>
      </c>
      <c r="I2" t="s">
        <v>581</v>
      </c>
      <c r="K2" t="s">
        <v>582</v>
      </c>
      <c r="L2">
        <v>0</v>
      </c>
      <c r="M2" t="s">
        <v>583</v>
      </c>
      <c r="N2" t="s">
        <v>583</v>
      </c>
      <c r="O2">
        <v>0</v>
      </c>
      <c r="P2" t="s">
        <v>583</v>
      </c>
      <c r="Q2">
        <v>0</v>
      </c>
      <c r="R2">
        <v>0</v>
      </c>
      <c r="S2">
        <v>0</v>
      </c>
      <c r="U2" t="s">
        <v>581</v>
      </c>
      <c r="V2" t="s">
        <v>583</v>
      </c>
      <c r="W2">
        <v>1</v>
      </c>
      <c r="X2">
        <v>707.71680000000003</v>
      </c>
      <c r="Y2">
        <v>0</v>
      </c>
      <c r="Z2">
        <v>0</v>
      </c>
      <c r="AA2">
        <v>2</v>
      </c>
      <c r="AB2">
        <v>0</v>
      </c>
      <c r="AC2">
        <v>0</v>
      </c>
      <c r="AD2">
        <v>0</v>
      </c>
      <c r="AE2">
        <v>3</v>
      </c>
      <c r="AF2">
        <v>0</v>
      </c>
      <c r="AG2">
        <v>0</v>
      </c>
      <c r="AH2">
        <v>0</v>
      </c>
      <c r="AI2">
        <v>4</v>
      </c>
      <c r="AJ2">
        <v>0</v>
      </c>
      <c r="AK2">
        <v>0</v>
      </c>
      <c r="AL2">
        <v>0</v>
      </c>
      <c r="AM2">
        <v>5</v>
      </c>
      <c r="AN2">
        <v>0</v>
      </c>
      <c r="AO2">
        <v>0</v>
      </c>
      <c r="AP2">
        <v>0</v>
      </c>
      <c r="AQ2">
        <v>6</v>
      </c>
      <c r="AR2">
        <v>0</v>
      </c>
      <c r="AS2">
        <v>0</v>
      </c>
      <c r="AT2">
        <v>0</v>
      </c>
      <c r="AU2">
        <v>7</v>
      </c>
      <c r="AV2">
        <v>0</v>
      </c>
      <c r="AW2">
        <v>0</v>
      </c>
      <c r="AX2">
        <v>0</v>
      </c>
      <c r="AY2">
        <v>8</v>
      </c>
      <c r="AZ2">
        <v>0</v>
      </c>
      <c r="BA2">
        <v>0</v>
      </c>
      <c r="BB2">
        <v>0</v>
      </c>
      <c r="BC2">
        <v>9</v>
      </c>
      <c r="BD2">
        <v>0</v>
      </c>
      <c r="BE2">
        <v>0</v>
      </c>
      <c r="BF2">
        <v>0</v>
      </c>
      <c r="BG2">
        <v>10</v>
      </c>
      <c r="BH2">
        <v>0</v>
      </c>
      <c r="BI2">
        <v>0</v>
      </c>
      <c r="BJ2">
        <v>0</v>
      </c>
      <c r="BK2">
        <v>11</v>
      </c>
      <c r="BL2">
        <v>0</v>
      </c>
      <c r="BM2">
        <v>0</v>
      </c>
      <c r="BN2">
        <v>0</v>
      </c>
      <c r="BO2">
        <v>12</v>
      </c>
      <c r="BP2">
        <v>0</v>
      </c>
      <c r="BQ2">
        <v>0</v>
      </c>
      <c r="BR2">
        <v>0</v>
      </c>
      <c r="BS2">
        <v>13</v>
      </c>
      <c r="BT2">
        <v>0</v>
      </c>
      <c r="BU2">
        <v>0</v>
      </c>
      <c r="BV2">
        <v>0</v>
      </c>
      <c r="BW2">
        <v>14</v>
      </c>
      <c r="BX2">
        <v>0</v>
      </c>
      <c r="BY2">
        <v>0</v>
      </c>
      <c r="BZ2">
        <v>0</v>
      </c>
      <c r="CA2">
        <v>15</v>
      </c>
      <c r="CB2">
        <v>0</v>
      </c>
      <c r="CC2">
        <v>0</v>
      </c>
      <c r="CD2">
        <v>0</v>
      </c>
      <c r="CE2">
        <v>16</v>
      </c>
      <c r="CF2">
        <v>0</v>
      </c>
      <c r="CG2">
        <v>0</v>
      </c>
      <c r="CH2">
        <v>0</v>
      </c>
      <c r="CI2">
        <v>17</v>
      </c>
      <c r="CJ2">
        <v>0</v>
      </c>
      <c r="CK2">
        <v>0</v>
      </c>
      <c r="CL2">
        <v>0</v>
      </c>
      <c r="CM2">
        <v>18</v>
      </c>
      <c r="CN2">
        <v>0</v>
      </c>
      <c r="CO2">
        <v>0</v>
      </c>
      <c r="CP2">
        <v>0</v>
      </c>
      <c r="CQ2">
        <v>19</v>
      </c>
      <c r="CR2">
        <v>0</v>
      </c>
      <c r="CS2">
        <v>0</v>
      </c>
      <c r="CT2">
        <v>0</v>
      </c>
      <c r="CU2">
        <v>20</v>
      </c>
      <c r="CV2">
        <v>0</v>
      </c>
      <c r="CW2">
        <v>0</v>
      </c>
      <c r="CX2">
        <v>0</v>
      </c>
    </row>
    <row r="3" spans="1:103">
      <c r="A3" t="s">
        <v>579</v>
      </c>
      <c r="B3" t="s">
        <v>124</v>
      </c>
      <c r="C3" t="s">
        <v>4</v>
      </c>
      <c r="D3">
        <v>20250701</v>
      </c>
      <c r="F3" t="s">
        <v>584</v>
      </c>
      <c r="I3" t="s">
        <v>581</v>
      </c>
      <c r="K3" t="s">
        <v>582</v>
      </c>
      <c r="L3">
        <v>0</v>
      </c>
      <c r="M3" t="s">
        <v>583</v>
      </c>
      <c r="N3" t="s">
        <v>583</v>
      </c>
      <c r="O3">
        <v>0</v>
      </c>
      <c r="P3" t="s">
        <v>583</v>
      </c>
      <c r="Q3">
        <v>0</v>
      </c>
      <c r="R3">
        <v>0</v>
      </c>
      <c r="S3">
        <v>0</v>
      </c>
      <c r="U3" t="s">
        <v>581</v>
      </c>
      <c r="V3" t="s">
        <v>583</v>
      </c>
      <c r="W3">
        <v>1</v>
      </c>
      <c r="X3">
        <v>7215.6</v>
      </c>
      <c r="Y3">
        <v>0</v>
      </c>
      <c r="Z3">
        <v>0</v>
      </c>
      <c r="AA3">
        <v>2</v>
      </c>
      <c r="AB3">
        <v>0</v>
      </c>
      <c r="AC3">
        <v>0</v>
      </c>
      <c r="AD3">
        <v>0</v>
      </c>
      <c r="AE3">
        <v>3</v>
      </c>
      <c r="AF3">
        <v>0</v>
      </c>
      <c r="AG3">
        <v>0</v>
      </c>
      <c r="AH3">
        <v>0</v>
      </c>
      <c r="AI3">
        <v>4</v>
      </c>
      <c r="AJ3">
        <v>0</v>
      </c>
      <c r="AK3">
        <v>0</v>
      </c>
      <c r="AL3">
        <v>0</v>
      </c>
      <c r="AM3">
        <v>5</v>
      </c>
      <c r="AN3">
        <v>0</v>
      </c>
      <c r="AO3">
        <v>0</v>
      </c>
      <c r="AP3">
        <v>0</v>
      </c>
      <c r="AQ3">
        <v>6</v>
      </c>
      <c r="AR3">
        <v>0</v>
      </c>
      <c r="AS3">
        <v>0</v>
      </c>
      <c r="AT3">
        <v>0</v>
      </c>
      <c r="AU3">
        <v>7</v>
      </c>
      <c r="AV3">
        <v>0</v>
      </c>
      <c r="AW3">
        <v>0</v>
      </c>
      <c r="AX3">
        <v>0</v>
      </c>
      <c r="AY3">
        <v>8</v>
      </c>
      <c r="AZ3">
        <v>0</v>
      </c>
      <c r="BA3">
        <v>0</v>
      </c>
      <c r="BB3">
        <v>0</v>
      </c>
      <c r="BC3">
        <v>9</v>
      </c>
      <c r="BD3">
        <v>0</v>
      </c>
      <c r="BE3">
        <v>0</v>
      </c>
      <c r="BF3">
        <v>0</v>
      </c>
      <c r="BG3">
        <v>10</v>
      </c>
      <c r="BH3">
        <v>0</v>
      </c>
      <c r="BI3">
        <v>0</v>
      </c>
      <c r="BJ3">
        <v>0</v>
      </c>
      <c r="BK3">
        <v>11</v>
      </c>
      <c r="BL3">
        <v>0</v>
      </c>
      <c r="BM3">
        <v>0</v>
      </c>
      <c r="BN3">
        <v>0</v>
      </c>
      <c r="BO3">
        <v>12</v>
      </c>
      <c r="BP3">
        <v>0</v>
      </c>
      <c r="BQ3">
        <v>0</v>
      </c>
      <c r="BR3">
        <v>0</v>
      </c>
      <c r="BS3">
        <v>13</v>
      </c>
      <c r="BT3">
        <v>0</v>
      </c>
      <c r="BU3">
        <v>0</v>
      </c>
      <c r="BV3">
        <v>0</v>
      </c>
      <c r="BW3">
        <v>14</v>
      </c>
      <c r="BX3">
        <v>0</v>
      </c>
      <c r="BY3">
        <v>0</v>
      </c>
      <c r="BZ3">
        <v>0</v>
      </c>
      <c r="CA3">
        <v>15</v>
      </c>
      <c r="CB3">
        <v>0</v>
      </c>
      <c r="CC3">
        <v>0</v>
      </c>
      <c r="CD3">
        <v>0</v>
      </c>
      <c r="CE3">
        <v>16</v>
      </c>
      <c r="CF3">
        <v>0</v>
      </c>
      <c r="CG3">
        <v>0</v>
      </c>
      <c r="CH3">
        <v>0</v>
      </c>
      <c r="CI3">
        <v>17</v>
      </c>
      <c r="CJ3">
        <v>0</v>
      </c>
      <c r="CK3">
        <v>0</v>
      </c>
      <c r="CL3">
        <v>0</v>
      </c>
      <c r="CM3">
        <v>18</v>
      </c>
      <c r="CN3">
        <v>0</v>
      </c>
      <c r="CO3">
        <v>0</v>
      </c>
      <c r="CP3">
        <v>0</v>
      </c>
      <c r="CQ3">
        <v>19</v>
      </c>
      <c r="CR3">
        <v>0</v>
      </c>
      <c r="CS3">
        <v>0</v>
      </c>
      <c r="CT3">
        <v>0</v>
      </c>
      <c r="CU3">
        <v>20</v>
      </c>
      <c r="CV3">
        <v>0</v>
      </c>
      <c r="CW3">
        <v>0</v>
      </c>
      <c r="CX3">
        <v>0</v>
      </c>
    </row>
    <row r="4" spans="1:103">
      <c r="A4" t="s">
        <v>579</v>
      </c>
      <c r="B4" t="s">
        <v>124</v>
      </c>
      <c r="C4" t="s">
        <v>5</v>
      </c>
      <c r="D4">
        <v>20250701</v>
      </c>
      <c r="F4" t="s">
        <v>585</v>
      </c>
      <c r="I4" t="s">
        <v>581</v>
      </c>
      <c r="K4" t="s">
        <v>582</v>
      </c>
      <c r="L4">
        <v>0</v>
      </c>
      <c r="M4" t="s">
        <v>583</v>
      </c>
      <c r="N4" t="s">
        <v>583</v>
      </c>
      <c r="O4">
        <v>0</v>
      </c>
      <c r="P4" t="s">
        <v>583</v>
      </c>
      <c r="Q4">
        <v>0</v>
      </c>
      <c r="R4">
        <v>0</v>
      </c>
      <c r="S4">
        <v>0</v>
      </c>
      <c r="U4" t="s">
        <v>581</v>
      </c>
      <c r="V4" t="s">
        <v>583</v>
      </c>
      <c r="W4">
        <v>1</v>
      </c>
      <c r="X4">
        <v>275.22879999999998</v>
      </c>
      <c r="Y4">
        <v>0</v>
      </c>
      <c r="Z4">
        <v>0</v>
      </c>
      <c r="AA4">
        <v>2</v>
      </c>
      <c r="AB4">
        <v>0</v>
      </c>
      <c r="AC4">
        <v>0</v>
      </c>
      <c r="AD4">
        <v>0</v>
      </c>
      <c r="AE4">
        <v>3</v>
      </c>
      <c r="AF4">
        <v>0</v>
      </c>
      <c r="AG4">
        <v>0</v>
      </c>
      <c r="AH4">
        <v>0</v>
      </c>
      <c r="AI4">
        <v>4</v>
      </c>
      <c r="AJ4">
        <v>0</v>
      </c>
      <c r="AK4">
        <v>0</v>
      </c>
      <c r="AL4">
        <v>0</v>
      </c>
      <c r="AM4">
        <v>5</v>
      </c>
      <c r="AN4">
        <v>0</v>
      </c>
      <c r="AO4">
        <v>0</v>
      </c>
      <c r="AP4">
        <v>0</v>
      </c>
      <c r="AQ4">
        <v>6</v>
      </c>
      <c r="AR4">
        <v>0</v>
      </c>
      <c r="AS4">
        <v>0</v>
      </c>
      <c r="AT4">
        <v>0</v>
      </c>
      <c r="AU4">
        <v>7</v>
      </c>
      <c r="AV4">
        <v>0</v>
      </c>
      <c r="AW4">
        <v>0</v>
      </c>
      <c r="AX4">
        <v>0</v>
      </c>
      <c r="AY4">
        <v>8</v>
      </c>
      <c r="AZ4">
        <v>0</v>
      </c>
      <c r="BA4">
        <v>0</v>
      </c>
      <c r="BB4">
        <v>0</v>
      </c>
      <c r="BC4">
        <v>9</v>
      </c>
      <c r="BD4">
        <v>0</v>
      </c>
      <c r="BE4">
        <v>0</v>
      </c>
      <c r="BF4">
        <v>0</v>
      </c>
      <c r="BG4">
        <v>10</v>
      </c>
      <c r="BH4">
        <v>0</v>
      </c>
      <c r="BI4">
        <v>0</v>
      </c>
      <c r="BJ4">
        <v>0</v>
      </c>
      <c r="BK4">
        <v>11</v>
      </c>
      <c r="BL4">
        <v>0</v>
      </c>
      <c r="BM4">
        <v>0</v>
      </c>
      <c r="BN4">
        <v>0</v>
      </c>
      <c r="BO4">
        <v>12</v>
      </c>
      <c r="BP4">
        <v>0</v>
      </c>
      <c r="BQ4">
        <v>0</v>
      </c>
      <c r="BR4">
        <v>0</v>
      </c>
      <c r="BS4">
        <v>13</v>
      </c>
      <c r="BT4">
        <v>0</v>
      </c>
      <c r="BU4">
        <v>0</v>
      </c>
      <c r="BV4">
        <v>0</v>
      </c>
      <c r="BW4">
        <v>14</v>
      </c>
      <c r="BX4">
        <v>0</v>
      </c>
      <c r="BY4">
        <v>0</v>
      </c>
      <c r="BZ4">
        <v>0</v>
      </c>
      <c r="CA4">
        <v>15</v>
      </c>
      <c r="CB4">
        <v>0</v>
      </c>
      <c r="CC4">
        <v>0</v>
      </c>
      <c r="CD4">
        <v>0</v>
      </c>
      <c r="CE4">
        <v>16</v>
      </c>
      <c r="CF4">
        <v>0</v>
      </c>
      <c r="CG4">
        <v>0</v>
      </c>
      <c r="CH4">
        <v>0</v>
      </c>
      <c r="CI4">
        <v>17</v>
      </c>
      <c r="CJ4">
        <v>0</v>
      </c>
      <c r="CK4">
        <v>0</v>
      </c>
      <c r="CL4">
        <v>0</v>
      </c>
      <c r="CM4">
        <v>18</v>
      </c>
      <c r="CN4">
        <v>0</v>
      </c>
      <c r="CO4">
        <v>0</v>
      </c>
      <c r="CP4">
        <v>0</v>
      </c>
      <c r="CQ4">
        <v>19</v>
      </c>
      <c r="CR4">
        <v>0</v>
      </c>
      <c r="CS4">
        <v>0</v>
      </c>
      <c r="CT4">
        <v>0</v>
      </c>
      <c r="CU4">
        <v>20</v>
      </c>
      <c r="CV4">
        <v>0</v>
      </c>
      <c r="CW4">
        <v>0</v>
      </c>
      <c r="CX4">
        <v>0</v>
      </c>
    </row>
  </sheetData>
  <autoFilter ref="A1:CY4" xr:uid="{F0D238AA-F682-4177-AC1F-2A8DC52C0CE8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CY6"/>
  <sheetViews>
    <sheetView workbookViewId="0">
      <selection activeCell="J1" sqref="J1:K1"/>
    </sheetView>
  </sheetViews>
  <sheetFormatPr defaultRowHeight="14.25"/>
  <cols>
    <col min="1" max="1" width="17.73046875" bestFit="1" customWidth="1"/>
    <col min="2" max="2" width="16.06640625" bestFit="1" customWidth="1"/>
    <col min="3" max="3" width="14.46484375" bestFit="1" customWidth="1"/>
    <col min="4" max="4" width="16.73046875" bestFit="1" customWidth="1"/>
    <col min="5" max="5" width="13.33203125" bestFit="1" customWidth="1"/>
    <col min="6" max="6" width="34.19921875" bestFit="1" customWidth="1"/>
    <col min="7" max="7" width="20.9296875" bestFit="1" customWidth="1"/>
    <col min="8" max="8" width="13.796875" bestFit="1" customWidth="1"/>
    <col min="9" max="9" width="14.59765625" style="303" bestFit="1" customWidth="1"/>
    <col min="10" max="10" width="11.46484375" bestFit="1" customWidth="1"/>
    <col min="11" max="11" width="18.33203125" bestFit="1" customWidth="1"/>
    <col min="12" max="12" width="14.06640625" bestFit="1" customWidth="1"/>
    <col min="13" max="13" width="21.19921875" bestFit="1" customWidth="1"/>
    <col min="14" max="14" width="28.19921875" bestFit="1" customWidth="1"/>
    <col min="15" max="15" width="23" bestFit="1" customWidth="1"/>
    <col min="16" max="16" width="19.06640625" bestFit="1" customWidth="1"/>
    <col min="17" max="17" width="19.265625" bestFit="1" customWidth="1"/>
    <col min="18" max="18" width="8.46484375" bestFit="1" customWidth="1"/>
    <col min="19" max="19" width="21.19921875" bestFit="1" customWidth="1"/>
    <col min="20" max="20" width="9.73046875" bestFit="1" customWidth="1"/>
    <col min="21" max="21" width="15.59765625" bestFit="1" customWidth="1"/>
    <col min="22" max="22" width="13.06640625" bestFit="1" customWidth="1"/>
    <col min="23" max="23" width="18.59765625" bestFit="1" customWidth="1"/>
    <col min="24" max="24" width="9.73046875" bestFit="1" customWidth="1"/>
    <col min="25" max="25" width="15.59765625" bestFit="1" customWidth="1"/>
    <col min="26" max="26" width="13.06640625" bestFit="1" customWidth="1"/>
    <col min="27" max="27" width="18.59765625" bestFit="1" customWidth="1"/>
    <col min="28" max="28" width="9.73046875" bestFit="1" customWidth="1"/>
    <col min="29" max="29" width="15.59765625" bestFit="1" customWidth="1"/>
    <col min="30" max="30" width="13.06640625" bestFit="1" customWidth="1"/>
    <col min="31" max="31" width="18.59765625" bestFit="1" customWidth="1"/>
    <col min="32" max="32" width="9.73046875" bestFit="1" customWidth="1"/>
    <col min="33" max="33" width="15.59765625" bestFit="1" customWidth="1"/>
    <col min="34" max="34" width="13.06640625" bestFit="1" customWidth="1"/>
    <col min="35" max="35" width="18.59765625" bestFit="1" customWidth="1"/>
    <col min="36" max="36" width="9.73046875" bestFit="1" customWidth="1"/>
    <col min="37" max="37" width="15.59765625" bestFit="1" customWidth="1"/>
    <col min="38" max="38" width="13.06640625" bestFit="1" customWidth="1"/>
    <col min="39" max="39" width="18.59765625" bestFit="1" customWidth="1"/>
    <col min="40" max="40" width="9.73046875" bestFit="1" customWidth="1"/>
    <col min="41" max="41" width="15.59765625" bestFit="1" customWidth="1"/>
    <col min="42" max="42" width="13.06640625" bestFit="1" customWidth="1"/>
    <col min="43" max="43" width="18.59765625" bestFit="1" customWidth="1"/>
    <col min="44" max="44" width="9.73046875" bestFit="1" customWidth="1"/>
    <col min="45" max="45" width="15.59765625" bestFit="1" customWidth="1"/>
    <col min="46" max="46" width="13.06640625" bestFit="1" customWidth="1"/>
    <col min="47" max="47" width="18.59765625" bestFit="1" customWidth="1"/>
    <col min="48" max="48" width="9.73046875" bestFit="1" customWidth="1"/>
    <col min="49" max="49" width="15.59765625" bestFit="1" customWidth="1"/>
    <col min="50" max="50" width="13.06640625" bestFit="1" customWidth="1"/>
    <col min="51" max="51" width="18.59765625" bestFit="1" customWidth="1"/>
    <col min="52" max="52" width="9.73046875" bestFit="1" customWidth="1"/>
    <col min="53" max="53" width="15.59765625" bestFit="1" customWidth="1"/>
    <col min="54" max="54" width="13.06640625" bestFit="1" customWidth="1"/>
    <col min="55" max="55" width="18.59765625" bestFit="1" customWidth="1"/>
    <col min="56" max="56" width="9.73046875" bestFit="1" customWidth="1"/>
    <col min="57" max="57" width="15.59765625" bestFit="1" customWidth="1"/>
    <col min="58" max="58" width="13.06640625" bestFit="1" customWidth="1"/>
    <col min="59" max="59" width="18.59765625" bestFit="1" customWidth="1"/>
    <col min="60" max="60" width="9.73046875" bestFit="1" customWidth="1"/>
    <col min="61" max="61" width="15.59765625" bestFit="1" customWidth="1"/>
    <col min="62" max="62" width="13.06640625" bestFit="1" customWidth="1"/>
    <col min="63" max="63" width="18.59765625" bestFit="1" customWidth="1"/>
    <col min="64" max="64" width="9.73046875" bestFit="1" customWidth="1"/>
    <col min="65" max="65" width="15.59765625" bestFit="1" customWidth="1"/>
    <col min="66" max="66" width="13.06640625" bestFit="1" customWidth="1"/>
    <col min="67" max="67" width="18.59765625" bestFit="1" customWidth="1"/>
    <col min="68" max="68" width="9.73046875" bestFit="1" customWidth="1"/>
    <col min="69" max="69" width="15.59765625" bestFit="1" customWidth="1"/>
    <col min="70" max="70" width="13.06640625" bestFit="1" customWidth="1"/>
    <col min="71" max="71" width="18.59765625" bestFit="1" customWidth="1"/>
    <col min="72" max="72" width="9.73046875" bestFit="1" customWidth="1"/>
    <col min="73" max="73" width="15.59765625" bestFit="1" customWidth="1"/>
    <col min="74" max="74" width="13.06640625" bestFit="1" customWidth="1"/>
    <col min="75" max="75" width="18.59765625" bestFit="1" customWidth="1"/>
    <col min="76" max="76" width="9.73046875" bestFit="1" customWidth="1"/>
    <col min="77" max="77" width="15.59765625" bestFit="1" customWidth="1"/>
    <col min="78" max="78" width="13.06640625" bestFit="1" customWidth="1"/>
    <col min="79" max="79" width="18.59765625" bestFit="1" customWidth="1"/>
    <col min="80" max="80" width="9.73046875" bestFit="1" customWidth="1"/>
    <col min="81" max="81" width="15.59765625" bestFit="1" customWidth="1"/>
    <col min="82" max="82" width="13.06640625" bestFit="1" customWidth="1"/>
    <col min="83" max="83" width="18.59765625" bestFit="1" customWidth="1"/>
    <col min="84" max="84" width="9.73046875" bestFit="1" customWidth="1"/>
    <col min="85" max="85" width="15.59765625" bestFit="1" customWidth="1"/>
    <col min="86" max="86" width="13.06640625" bestFit="1" customWidth="1"/>
    <col min="87" max="87" width="18.59765625" bestFit="1" customWidth="1"/>
    <col min="88" max="88" width="9.73046875" bestFit="1" customWidth="1"/>
    <col min="89" max="89" width="15.59765625" bestFit="1" customWidth="1"/>
    <col min="90" max="90" width="13.06640625" bestFit="1" customWidth="1"/>
    <col min="91" max="91" width="18.59765625" bestFit="1" customWidth="1"/>
    <col min="92" max="92" width="9.73046875" bestFit="1" customWidth="1"/>
    <col min="93" max="93" width="15.59765625" bestFit="1" customWidth="1"/>
    <col min="94" max="94" width="13.06640625" bestFit="1" customWidth="1"/>
    <col min="95" max="95" width="18.59765625" bestFit="1" customWidth="1"/>
  </cols>
  <sheetData>
    <row r="1" spans="1:103" s="296" customFormat="1">
      <c r="A1" t="s">
        <v>841</v>
      </c>
      <c r="B1" t="s">
        <v>842</v>
      </c>
      <c r="C1" t="s">
        <v>843</v>
      </c>
      <c r="D1" t="s">
        <v>844</v>
      </c>
      <c r="E1" t="s">
        <v>845</v>
      </c>
      <c r="F1" t="s">
        <v>846</v>
      </c>
      <c r="G1" t="s">
        <v>847</v>
      </c>
      <c r="H1" t="s">
        <v>848</v>
      </c>
      <c r="I1" t="s">
        <v>849</v>
      </c>
      <c r="J1" t="s">
        <v>850</v>
      </c>
      <c r="K1" t="s">
        <v>851</v>
      </c>
      <c r="L1" t="s">
        <v>852</v>
      </c>
      <c r="M1" t="s">
        <v>853</v>
      </c>
      <c r="N1" t="s">
        <v>854</v>
      </c>
      <c r="O1" t="s">
        <v>855</v>
      </c>
      <c r="P1" t="s">
        <v>856</v>
      </c>
      <c r="Q1" t="s">
        <v>857</v>
      </c>
      <c r="R1" t="s">
        <v>858</v>
      </c>
      <c r="S1" t="s">
        <v>859</v>
      </c>
      <c r="T1" t="s">
        <v>856</v>
      </c>
      <c r="U1" t="s">
        <v>857</v>
      </c>
      <c r="V1" t="s">
        <v>858</v>
      </c>
      <c r="W1" t="s">
        <v>859</v>
      </c>
      <c r="X1" t="s">
        <v>856</v>
      </c>
      <c r="Y1" t="s">
        <v>857</v>
      </c>
      <c r="Z1" t="s">
        <v>858</v>
      </c>
      <c r="AA1" t="s">
        <v>859</v>
      </c>
      <c r="AB1" t="s">
        <v>856</v>
      </c>
      <c r="AC1" t="s">
        <v>857</v>
      </c>
      <c r="AD1" t="s">
        <v>858</v>
      </c>
      <c r="AE1" t="s">
        <v>859</v>
      </c>
      <c r="AF1" t="s">
        <v>856</v>
      </c>
      <c r="AG1" t="s">
        <v>857</v>
      </c>
      <c r="AH1" t="s">
        <v>858</v>
      </c>
      <c r="AI1" t="s">
        <v>859</v>
      </c>
      <c r="AJ1" t="s">
        <v>856</v>
      </c>
      <c r="AK1" t="s">
        <v>857</v>
      </c>
      <c r="AL1" t="s">
        <v>858</v>
      </c>
      <c r="AM1" t="s">
        <v>859</v>
      </c>
      <c r="AN1" t="s">
        <v>856</v>
      </c>
      <c r="AO1" t="s">
        <v>857</v>
      </c>
      <c r="AP1" t="s">
        <v>858</v>
      </c>
      <c r="AQ1" t="s">
        <v>859</v>
      </c>
      <c r="AR1" t="s">
        <v>856</v>
      </c>
      <c r="AS1" t="s">
        <v>857</v>
      </c>
      <c r="AT1" t="s">
        <v>858</v>
      </c>
      <c r="AU1" t="s">
        <v>859</v>
      </c>
      <c r="AV1" t="s">
        <v>856</v>
      </c>
      <c r="AW1" t="s">
        <v>857</v>
      </c>
      <c r="AX1" t="s">
        <v>858</v>
      </c>
      <c r="AY1" t="s">
        <v>859</v>
      </c>
      <c r="AZ1" t="s">
        <v>856</v>
      </c>
      <c r="BA1" t="s">
        <v>857</v>
      </c>
      <c r="BB1" t="s">
        <v>858</v>
      </c>
      <c r="BC1" t="s">
        <v>859</v>
      </c>
      <c r="BD1" t="s">
        <v>856</v>
      </c>
      <c r="BE1" t="s">
        <v>857</v>
      </c>
      <c r="BF1" t="s">
        <v>858</v>
      </c>
      <c r="BG1" t="s">
        <v>859</v>
      </c>
      <c r="BH1" t="s">
        <v>856</v>
      </c>
      <c r="BI1" t="s">
        <v>857</v>
      </c>
      <c r="BJ1" t="s">
        <v>858</v>
      </c>
      <c r="BK1" t="s">
        <v>859</v>
      </c>
      <c r="BL1" t="s">
        <v>856</v>
      </c>
      <c r="BM1" t="s">
        <v>857</v>
      </c>
      <c r="BN1" t="s">
        <v>858</v>
      </c>
      <c r="BO1" t="s">
        <v>859</v>
      </c>
      <c r="BP1" t="s">
        <v>856</v>
      </c>
      <c r="BQ1" t="s">
        <v>857</v>
      </c>
      <c r="BR1" t="s">
        <v>858</v>
      </c>
      <c r="BS1" t="s">
        <v>859</v>
      </c>
      <c r="BT1" t="s">
        <v>856</v>
      </c>
      <c r="BU1" t="s">
        <v>857</v>
      </c>
      <c r="BV1" t="s">
        <v>858</v>
      </c>
      <c r="BW1" t="s">
        <v>859</v>
      </c>
      <c r="BX1" t="s">
        <v>856</v>
      </c>
      <c r="BY1" t="s">
        <v>857</v>
      </c>
      <c r="BZ1" t="s">
        <v>858</v>
      </c>
      <c r="CA1" t="s">
        <v>859</v>
      </c>
      <c r="CB1" t="s">
        <v>856</v>
      </c>
      <c r="CC1" t="s">
        <v>857</v>
      </c>
      <c r="CD1" t="s">
        <v>858</v>
      </c>
      <c r="CE1" t="s">
        <v>859</v>
      </c>
      <c r="CF1" t="s">
        <v>856</v>
      </c>
      <c r="CG1" t="s">
        <v>857</v>
      </c>
      <c r="CH1" t="s">
        <v>858</v>
      </c>
      <c r="CI1" t="s">
        <v>859</v>
      </c>
      <c r="CJ1" t="s">
        <v>856</v>
      </c>
      <c r="CK1" t="s">
        <v>857</v>
      </c>
      <c r="CL1" t="s">
        <v>858</v>
      </c>
      <c r="CM1" t="s">
        <v>859</v>
      </c>
      <c r="CN1" t="s">
        <v>856</v>
      </c>
      <c r="CO1" t="s">
        <v>857</v>
      </c>
      <c r="CP1" t="s">
        <v>858</v>
      </c>
      <c r="CQ1" t="s">
        <v>859</v>
      </c>
      <c r="CR1" t="s">
        <v>860</v>
      </c>
      <c r="CS1" t="s">
        <v>838</v>
      </c>
      <c r="CT1" t="s">
        <v>839</v>
      </c>
      <c r="CU1" t="s">
        <v>836</v>
      </c>
      <c r="CV1" t="s">
        <v>837</v>
      </c>
      <c r="CW1" t="s">
        <v>838</v>
      </c>
      <c r="CX1" t="s">
        <v>839</v>
      </c>
      <c r="CY1" t="s">
        <v>840</v>
      </c>
    </row>
    <row r="2" spans="1:103" s="225" customFormat="1">
      <c r="A2" t="s">
        <v>579</v>
      </c>
      <c r="B2" t="s">
        <v>126</v>
      </c>
      <c r="C2" t="s">
        <v>8</v>
      </c>
      <c r="D2">
        <v>20250701</v>
      </c>
      <c r="E2"/>
      <c r="F2" t="s">
        <v>586</v>
      </c>
      <c r="G2"/>
      <c r="H2"/>
      <c r="I2" t="s">
        <v>581</v>
      </c>
      <c r="J2"/>
      <c r="K2">
        <v>0</v>
      </c>
      <c r="L2" t="s">
        <v>587</v>
      </c>
      <c r="M2" t="s">
        <v>588</v>
      </c>
      <c r="N2" t="s">
        <v>581</v>
      </c>
      <c r="O2"/>
      <c r="P2">
        <v>1</v>
      </c>
      <c r="Q2">
        <v>144.19999999999999</v>
      </c>
      <c r="R2">
        <v>0</v>
      </c>
      <c r="S2">
        <v>0</v>
      </c>
      <c r="T2">
        <v>2</v>
      </c>
      <c r="U2">
        <v>0</v>
      </c>
      <c r="V2">
        <v>0</v>
      </c>
      <c r="W2">
        <v>0</v>
      </c>
      <c r="X2">
        <v>3</v>
      </c>
      <c r="Y2">
        <v>0</v>
      </c>
      <c r="Z2">
        <v>0</v>
      </c>
      <c r="AA2">
        <v>0</v>
      </c>
      <c r="AB2">
        <v>4</v>
      </c>
      <c r="AC2">
        <v>0</v>
      </c>
      <c r="AD2">
        <v>0</v>
      </c>
      <c r="AE2">
        <v>0</v>
      </c>
      <c r="AF2">
        <v>5</v>
      </c>
      <c r="AG2">
        <v>0</v>
      </c>
      <c r="AH2">
        <v>0</v>
      </c>
      <c r="AI2">
        <v>0</v>
      </c>
      <c r="AJ2">
        <v>6</v>
      </c>
      <c r="AK2">
        <v>0</v>
      </c>
      <c r="AL2">
        <v>0</v>
      </c>
      <c r="AM2">
        <v>0</v>
      </c>
      <c r="AN2">
        <v>7</v>
      </c>
      <c r="AO2">
        <v>0</v>
      </c>
      <c r="AP2">
        <v>0</v>
      </c>
      <c r="AQ2">
        <v>0</v>
      </c>
      <c r="AR2">
        <v>8</v>
      </c>
      <c r="AS2">
        <v>0</v>
      </c>
      <c r="AT2">
        <v>0</v>
      </c>
      <c r="AU2">
        <v>0</v>
      </c>
      <c r="AV2">
        <v>9</v>
      </c>
      <c r="AW2">
        <v>0</v>
      </c>
      <c r="AX2">
        <v>0</v>
      </c>
      <c r="AY2">
        <v>0</v>
      </c>
      <c r="AZ2">
        <v>10</v>
      </c>
      <c r="BA2">
        <v>0</v>
      </c>
      <c r="BB2">
        <v>0</v>
      </c>
      <c r="BC2">
        <v>0</v>
      </c>
      <c r="BD2">
        <v>11</v>
      </c>
      <c r="BE2">
        <v>0</v>
      </c>
      <c r="BF2">
        <v>0</v>
      </c>
      <c r="BG2">
        <v>0</v>
      </c>
      <c r="BH2">
        <v>12</v>
      </c>
      <c r="BI2">
        <v>0</v>
      </c>
      <c r="BJ2">
        <v>0</v>
      </c>
      <c r="BK2">
        <v>0</v>
      </c>
      <c r="BL2">
        <v>13</v>
      </c>
      <c r="BM2">
        <v>0</v>
      </c>
      <c r="BN2">
        <v>0</v>
      </c>
      <c r="BO2">
        <v>0</v>
      </c>
      <c r="BP2">
        <v>14</v>
      </c>
      <c r="BQ2">
        <v>0</v>
      </c>
      <c r="BR2">
        <v>0</v>
      </c>
      <c r="BS2">
        <v>0</v>
      </c>
      <c r="BT2">
        <v>15</v>
      </c>
      <c r="BU2">
        <v>0</v>
      </c>
      <c r="BV2">
        <v>0</v>
      </c>
      <c r="BW2">
        <v>0</v>
      </c>
      <c r="BX2">
        <v>16</v>
      </c>
      <c r="BY2">
        <v>0</v>
      </c>
      <c r="BZ2">
        <v>0</v>
      </c>
      <c r="CA2">
        <v>0</v>
      </c>
      <c r="CB2">
        <v>17</v>
      </c>
      <c r="CC2">
        <v>0</v>
      </c>
      <c r="CD2">
        <v>0</v>
      </c>
      <c r="CE2">
        <v>0</v>
      </c>
      <c r="CF2">
        <v>18</v>
      </c>
      <c r="CG2">
        <v>0</v>
      </c>
      <c r="CH2">
        <v>0</v>
      </c>
      <c r="CI2">
        <v>0</v>
      </c>
      <c r="CJ2">
        <v>19</v>
      </c>
      <c r="CK2">
        <v>0</v>
      </c>
      <c r="CL2">
        <v>0</v>
      </c>
      <c r="CM2">
        <v>0</v>
      </c>
      <c r="CN2">
        <v>20</v>
      </c>
      <c r="CO2">
        <v>0</v>
      </c>
      <c r="CP2">
        <v>0</v>
      </c>
      <c r="CQ2">
        <v>0</v>
      </c>
      <c r="CR2"/>
      <c r="CS2" s="225">
        <v>0</v>
      </c>
      <c r="CT2" s="225">
        <v>0</v>
      </c>
      <c r="CU2" s="225">
        <v>20</v>
      </c>
      <c r="CV2" s="225">
        <v>0</v>
      </c>
      <c r="CW2" s="225">
        <v>0</v>
      </c>
      <c r="CX2" s="225">
        <v>0</v>
      </c>
    </row>
    <row r="3" spans="1:103">
      <c r="A3" t="s">
        <v>579</v>
      </c>
      <c r="B3" t="s">
        <v>126</v>
      </c>
      <c r="C3" t="s">
        <v>9</v>
      </c>
      <c r="D3">
        <v>20250701</v>
      </c>
      <c r="F3" t="s">
        <v>589</v>
      </c>
      <c r="I3" t="s">
        <v>581</v>
      </c>
      <c r="K3">
        <v>0</v>
      </c>
      <c r="L3" t="s">
        <v>587</v>
      </c>
      <c r="M3" t="s">
        <v>588</v>
      </c>
      <c r="N3" t="s">
        <v>581</v>
      </c>
      <c r="P3">
        <v>1</v>
      </c>
      <c r="Q3">
        <v>288.41000000000003</v>
      </c>
      <c r="R3">
        <v>0</v>
      </c>
      <c r="S3">
        <v>0</v>
      </c>
      <c r="T3">
        <v>2</v>
      </c>
      <c r="U3">
        <v>0</v>
      </c>
      <c r="V3">
        <v>0</v>
      </c>
      <c r="W3">
        <v>0</v>
      </c>
      <c r="X3">
        <v>3</v>
      </c>
      <c r="Y3">
        <v>0</v>
      </c>
      <c r="Z3">
        <v>0</v>
      </c>
      <c r="AA3">
        <v>0</v>
      </c>
      <c r="AB3">
        <v>4</v>
      </c>
      <c r="AC3">
        <v>0</v>
      </c>
      <c r="AD3">
        <v>0</v>
      </c>
      <c r="AE3">
        <v>0</v>
      </c>
      <c r="AF3">
        <v>5</v>
      </c>
      <c r="AG3">
        <v>0</v>
      </c>
      <c r="AH3">
        <v>0</v>
      </c>
      <c r="AI3">
        <v>0</v>
      </c>
      <c r="AJ3">
        <v>6</v>
      </c>
      <c r="AK3">
        <v>0</v>
      </c>
      <c r="AL3">
        <v>0</v>
      </c>
      <c r="AM3">
        <v>0</v>
      </c>
      <c r="AN3">
        <v>7</v>
      </c>
      <c r="AO3">
        <v>0</v>
      </c>
      <c r="AP3">
        <v>0</v>
      </c>
      <c r="AQ3">
        <v>0</v>
      </c>
      <c r="AR3">
        <v>8</v>
      </c>
      <c r="AS3">
        <v>0</v>
      </c>
      <c r="AT3">
        <v>0</v>
      </c>
      <c r="AU3">
        <v>0</v>
      </c>
      <c r="AV3">
        <v>9</v>
      </c>
      <c r="AW3">
        <v>0</v>
      </c>
      <c r="AX3">
        <v>0</v>
      </c>
      <c r="AY3">
        <v>0</v>
      </c>
      <c r="AZ3">
        <v>10</v>
      </c>
      <c r="BA3">
        <v>0</v>
      </c>
      <c r="BB3">
        <v>0</v>
      </c>
      <c r="BC3">
        <v>0</v>
      </c>
      <c r="BD3">
        <v>11</v>
      </c>
      <c r="BE3">
        <v>0</v>
      </c>
      <c r="BF3">
        <v>0</v>
      </c>
      <c r="BG3">
        <v>0</v>
      </c>
      <c r="BH3">
        <v>12</v>
      </c>
      <c r="BI3">
        <v>0</v>
      </c>
      <c r="BJ3">
        <v>0</v>
      </c>
      <c r="BK3">
        <v>0</v>
      </c>
      <c r="BL3">
        <v>13</v>
      </c>
      <c r="BM3">
        <v>0</v>
      </c>
      <c r="BN3">
        <v>0</v>
      </c>
      <c r="BO3">
        <v>0</v>
      </c>
      <c r="BP3">
        <v>14</v>
      </c>
      <c r="BQ3">
        <v>0</v>
      </c>
      <c r="BR3">
        <v>0</v>
      </c>
      <c r="BS3">
        <v>0</v>
      </c>
      <c r="BT3">
        <v>15</v>
      </c>
      <c r="BU3">
        <v>0</v>
      </c>
      <c r="BV3">
        <v>0</v>
      </c>
      <c r="BW3">
        <v>0</v>
      </c>
      <c r="BX3">
        <v>16</v>
      </c>
      <c r="BY3">
        <v>0</v>
      </c>
      <c r="BZ3">
        <v>0</v>
      </c>
      <c r="CA3">
        <v>0</v>
      </c>
      <c r="CB3">
        <v>17</v>
      </c>
      <c r="CC3">
        <v>0</v>
      </c>
      <c r="CD3">
        <v>0</v>
      </c>
      <c r="CE3">
        <v>0</v>
      </c>
      <c r="CF3">
        <v>18</v>
      </c>
      <c r="CG3">
        <v>0</v>
      </c>
      <c r="CH3">
        <v>0</v>
      </c>
      <c r="CI3">
        <v>0</v>
      </c>
      <c r="CJ3">
        <v>19</v>
      </c>
      <c r="CK3">
        <v>0</v>
      </c>
      <c r="CL3">
        <v>0</v>
      </c>
      <c r="CM3">
        <v>0</v>
      </c>
      <c r="CN3">
        <v>20</v>
      </c>
      <c r="CO3">
        <v>0</v>
      </c>
      <c r="CP3">
        <v>0</v>
      </c>
      <c r="CQ3">
        <v>0</v>
      </c>
      <c r="CS3">
        <v>0</v>
      </c>
      <c r="CT3">
        <v>0</v>
      </c>
      <c r="CU3">
        <v>20</v>
      </c>
      <c r="CV3">
        <v>0</v>
      </c>
      <c r="CW3">
        <v>0</v>
      </c>
      <c r="CX3">
        <v>0</v>
      </c>
    </row>
    <row r="4" spans="1:103" s="225" customFormat="1">
      <c r="A4" t="s">
        <v>579</v>
      </c>
      <c r="B4" t="s">
        <v>126</v>
      </c>
      <c r="C4" t="s">
        <v>10</v>
      </c>
      <c r="D4">
        <v>20250701</v>
      </c>
      <c r="E4"/>
      <c r="F4" t="s">
        <v>590</v>
      </c>
      <c r="G4"/>
      <c r="H4"/>
      <c r="I4" t="s">
        <v>581</v>
      </c>
      <c r="J4"/>
      <c r="K4">
        <v>0</v>
      </c>
      <c r="L4" t="s">
        <v>591</v>
      </c>
      <c r="M4" t="s">
        <v>588</v>
      </c>
      <c r="N4" t="s">
        <v>581</v>
      </c>
      <c r="O4"/>
      <c r="P4">
        <v>1</v>
      </c>
      <c r="Q4">
        <v>144.19999999999999</v>
      </c>
      <c r="R4">
        <v>0</v>
      </c>
      <c r="S4">
        <v>0</v>
      </c>
      <c r="T4">
        <v>2</v>
      </c>
      <c r="U4">
        <v>0</v>
      </c>
      <c r="V4">
        <v>0</v>
      </c>
      <c r="W4">
        <v>0</v>
      </c>
      <c r="X4">
        <v>3</v>
      </c>
      <c r="Y4">
        <v>0</v>
      </c>
      <c r="Z4">
        <v>0</v>
      </c>
      <c r="AA4">
        <v>0</v>
      </c>
      <c r="AB4">
        <v>4</v>
      </c>
      <c r="AC4">
        <v>0</v>
      </c>
      <c r="AD4">
        <v>0</v>
      </c>
      <c r="AE4">
        <v>0</v>
      </c>
      <c r="AF4">
        <v>5</v>
      </c>
      <c r="AG4">
        <v>0</v>
      </c>
      <c r="AH4">
        <v>0</v>
      </c>
      <c r="AI4">
        <v>0</v>
      </c>
      <c r="AJ4">
        <v>6</v>
      </c>
      <c r="AK4">
        <v>0</v>
      </c>
      <c r="AL4">
        <v>0</v>
      </c>
      <c r="AM4">
        <v>0</v>
      </c>
      <c r="AN4">
        <v>7</v>
      </c>
      <c r="AO4">
        <v>0</v>
      </c>
      <c r="AP4">
        <v>0</v>
      </c>
      <c r="AQ4">
        <v>0</v>
      </c>
      <c r="AR4">
        <v>8</v>
      </c>
      <c r="AS4">
        <v>0</v>
      </c>
      <c r="AT4">
        <v>0</v>
      </c>
      <c r="AU4">
        <v>0</v>
      </c>
      <c r="AV4">
        <v>9</v>
      </c>
      <c r="AW4">
        <v>0</v>
      </c>
      <c r="AX4">
        <v>0</v>
      </c>
      <c r="AY4">
        <v>0</v>
      </c>
      <c r="AZ4">
        <v>10</v>
      </c>
      <c r="BA4">
        <v>0</v>
      </c>
      <c r="BB4">
        <v>0</v>
      </c>
      <c r="BC4">
        <v>0</v>
      </c>
      <c r="BD4">
        <v>11</v>
      </c>
      <c r="BE4">
        <v>0</v>
      </c>
      <c r="BF4">
        <v>0</v>
      </c>
      <c r="BG4">
        <v>0</v>
      </c>
      <c r="BH4">
        <v>12</v>
      </c>
      <c r="BI4">
        <v>0</v>
      </c>
      <c r="BJ4">
        <v>0</v>
      </c>
      <c r="BK4">
        <v>0</v>
      </c>
      <c r="BL4">
        <v>13</v>
      </c>
      <c r="BM4">
        <v>0</v>
      </c>
      <c r="BN4">
        <v>0</v>
      </c>
      <c r="BO4">
        <v>0</v>
      </c>
      <c r="BP4">
        <v>14</v>
      </c>
      <c r="BQ4">
        <v>0</v>
      </c>
      <c r="BR4">
        <v>0</v>
      </c>
      <c r="BS4">
        <v>0</v>
      </c>
      <c r="BT4">
        <v>15</v>
      </c>
      <c r="BU4">
        <v>0</v>
      </c>
      <c r="BV4">
        <v>0</v>
      </c>
      <c r="BW4">
        <v>0</v>
      </c>
      <c r="BX4">
        <v>16</v>
      </c>
      <c r="BY4">
        <v>0</v>
      </c>
      <c r="BZ4">
        <v>0</v>
      </c>
      <c r="CA4">
        <v>0</v>
      </c>
      <c r="CB4">
        <v>17</v>
      </c>
      <c r="CC4">
        <v>0</v>
      </c>
      <c r="CD4">
        <v>0</v>
      </c>
      <c r="CE4">
        <v>0</v>
      </c>
      <c r="CF4">
        <v>18</v>
      </c>
      <c r="CG4">
        <v>0</v>
      </c>
      <c r="CH4">
        <v>0</v>
      </c>
      <c r="CI4">
        <v>0</v>
      </c>
      <c r="CJ4">
        <v>19</v>
      </c>
      <c r="CK4">
        <v>0</v>
      </c>
      <c r="CL4">
        <v>0</v>
      </c>
      <c r="CM4">
        <v>0</v>
      </c>
      <c r="CN4">
        <v>20</v>
      </c>
      <c r="CO4">
        <v>0</v>
      </c>
      <c r="CP4">
        <v>0</v>
      </c>
      <c r="CQ4">
        <v>0</v>
      </c>
      <c r="CR4"/>
      <c r="CS4">
        <v>0</v>
      </c>
      <c r="CT4">
        <v>0</v>
      </c>
      <c r="CU4">
        <v>20</v>
      </c>
      <c r="CV4">
        <v>0</v>
      </c>
      <c r="CW4">
        <v>0</v>
      </c>
      <c r="CX4">
        <v>0</v>
      </c>
      <c r="CY4"/>
    </row>
    <row r="5" spans="1:103" s="225" customFormat="1">
      <c r="A5" t="s">
        <v>579</v>
      </c>
      <c r="B5" t="s">
        <v>126</v>
      </c>
      <c r="C5" t="s">
        <v>11</v>
      </c>
      <c r="D5">
        <v>20250701</v>
      </c>
      <c r="E5"/>
      <c r="F5" t="s">
        <v>592</v>
      </c>
      <c r="G5"/>
      <c r="H5"/>
      <c r="I5" t="s">
        <v>581</v>
      </c>
      <c r="J5"/>
      <c r="K5">
        <v>0</v>
      </c>
      <c r="L5" t="s">
        <v>587</v>
      </c>
      <c r="M5" t="s">
        <v>593</v>
      </c>
      <c r="N5" t="s">
        <v>581</v>
      </c>
      <c r="O5"/>
      <c r="P5">
        <v>1</v>
      </c>
      <c r="Q5">
        <v>117.98</v>
      </c>
      <c r="R5">
        <v>0</v>
      </c>
      <c r="S5">
        <v>0</v>
      </c>
      <c r="T5">
        <v>2</v>
      </c>
      <c r="U5">
        <v>0</v>
      </c>
      <c r="V5">
        <v>0</v>
      </c>
      <c r="W5">
        <v>0</v>
      </c>
      <c r="X5">
        <v>3</v>
      </c>
      <c r="Y5">
        <v>0</v>
      </c>
      <c r="Z5">
        <v>0</v>
      </c>
      <c r="AA5">
        <v>0</v>
      </c>
      <c r="AB5">
        <v>4</v>
      </c>
      <c r="AC5">
        <v>0</v>
      </c>
      <c r="AD5">
        <v>0</v>
      </c>
      <c r="AE5">
        <v>0</v>
      </c>
      <c r="AF5">
        <v>5</v>
      </c>
      <c r="AG5">
        <v>0</v>
      </c>
      <c r="AH5">
        <v>0</v>
      </c>
      <c r="AI5">
        <v>0</v>
      </c>
      <c r="AJ5">
        <v>6</v>
      </c>
      <c r="AK5">
        <v>0</v>
      </c>
      <c r="AL5">
        <v>0</v>
      </c>
      <c r="AM5">
        <v>0</v>
      </c>
      <c r="AN5">
        <v>7</v>
      </c>
      <c r="AO5">
        <v>0</v>
      </c>
      <c r="AP5">
        <v>0</v>
      </c>
      <c r="AQ5">
        <v>0</v>
      </c>
      <c r="AR5">
        <v>8</v>
      </c>
      <c r="AS5">
        <v>0</v>
      </c>
      <c r="AT5">
        <v>0</v>
      </c>
      <c r="AU5">
        <v>0</v>
      </c>
      <c r="AV5">
        <v>9</v>
      </c>
      <c r="AW5">
        <v>0</v>
      </c>
      <c r="AX5">
        <v>0</v>
      </c>
      <c r="AY5">
        <v>0</v>
      </c>
      <c r="AZ5">
        <v>10</v>
      </c>
      <c r="BA5">
        <v>0</v>
      </c>
      <c r="BB5">
        <v>0</v>
      </c>
      <c r="BC5">
        <v>0</v>
      </c>
      <c r="BD5">
        <v>11</v>
      </c>
      <c r="BE5">
        <v>0</v>
      </c>
      <c r="BF5">
        <v>0</v>
      </c>
      <c r="BG5">
        <v>0</v>
      </c>
      <c r="BH5">
        <v>12</v>
      </c>
      <c r="BI5">
        <v>0</v>
      </c>
      <c r="BJ5">
        <v>0</v>
      </c>
      <c r="BK5">
        <v>0</v>
      </c>
      <c r="BL5">
        <v>13</v>
      </c>
      <c r="BM5">
        <v>0</v>
      </c>
      <c r="BN5">
        <v>0</v>
      </c>
      <c r="BO5">
        <v>0</v>
      </c>
      <c r="BP5">
        <v>14</v>
      </c>
      <c r="BQ5">
        <v>0</v>
      </c>
      <c r="BR5">
        <v>0</v>
      </c>
      <c r="BS5">
        <v>0</v>
      </c>
      <c r="BT5">
        <v>15</v>
      </c>
      <c r="BU5">
        <v>0</v>
      </c>
      <c r="BV5">
        <v>0</v>
      </c>
      <c r="BW5">
        <v>0</v>
      </c>
      <c r="BX5">
        <v>16</v>
      </c>
      <c r="BY5">
        <v>0</v>
      </c>
      <c r="BZ5">
        <v>0</v>
      </c>
      <c r="CA5">
        <v>0</v>
      </c>
      <c r="CB5">
        <v>17</v>
      </c>
      <c r="CC5">
        <v>0</v>
      </c>
      <c r="CD5">
        <v>0</v>
      </c>
      <c r="CE5">
        <v>0</v>
      </c>
      <c r="CF5">
        <v>18</v>
      </c>
      <c r="CG5">
        <v>0</v>
      </c>
      <c r="CH5">
        <v>0</v>
      </c>
      <c r="CI5">
        <v>0</v>
      </c>
      <c r="CJ5">
        <v>19</v>
      </c>
      <c r="CK5">
        <v>0</v>
      </c>
      <c r="CL5">
        <v>0</v>
      </c>
      <c r="CM5">
        <v>0</v>
      </c>
      <c r="CN5">
        <v>20</v>
      </c>
      <c r="CO5">
        <v>0</v>
      </c>
      <c r="CP5">
        <v>0</v>
      </c>
      <c r="CQ5">
        <v>0</v>
      </c>
      <c r="CR5"/>
      <c r="CS5"/>
      <c r="CT5"/>
      <c r="CU5"/>
      <c r="CV5"/>
      <c r="CW5"/>
      <c r="CX5"/>
      <c r="CY5"/>
    </row>
    <row r="6" spans="1:103">
      <c r="I6"/>
    </row>
  </sheetData>
  <autoFilter ref="A1:CU5" xr:uid="{00000000-0009-0000-0000-000009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P6"/>
  <sheetViews>
    <sheetView workbookViewId="0">
      <pane ySplit="1" topLeftCell="A2" activePane="bottomLeft" state="frozen"/>
      <selection activeCell="J1" sqref="J1:K1"/>
      <selection pane="bottomLeft" activeCell="J1" sqref="J1:K1"/>
    </sheetView>
  </sheetViews>
  <sheetFormatPr defaultRowHeight="14.25"/>
  <cols>
    <col min="9" max="9" width="9.06640625" style="303"/>
    <col min="18" max="18" width="21" bestFit="1" customWidth="1"/>
  </cols>
  <sheetData>
    <row r="1" spans="1:120" s="296" customFormat="1">
      <c r="A1" t="s">
        <v>861</v>
      </c>
      <c r="B1" t="s">
        <v>862</v>
      </c>
      <c r="C1" t="s">
        <v>863</v>
      </c>
      <c r="D1" t="s">
        <v>864</v>
      </c>
      <c r="E1" t="s">
        <v>865</v>
      </c>
      <c r="F1" t="s">
        <v>866</v>
      </c>
      <c r="G1" t="s">
        <v>867</v>
      </c>
      <c r="H1" t="s">
        <v>868</v>
      </c>
      <c r="I1" t="s">
        <v>869</v>
      </c>
      <c r="J1" t="s">
        <v>870</v>
      </c>
      <c r="K1" t="s">
        <v>871</v>
      </c>
      <c r="L1" t="s">
        <v>872</v>
      </c>
      <c r="M1" t="s">
        <v>873</v>
      </c>
      <c r="N1" t="s">
        <v>874</v>
      </c>
      <c r="O1" t="s">
        <v>875</v>
      </c>
      <c r="P1" t="s">
        <v>876</v>
      </c>
      <c r="Q1" t="s">
        <v>877</v>
      </c>
      <c r="R1" t="s">
        <v>878</v>
      </c>
      <c r="S1" t="s">
        <v>879</v>
      </c>
      <c r="T1" t="s">
        <v>880</v>
      </c>
      <c r="U1" t="s">
        <v>881</v>
      </c>
      <c r="V1" t="s">
        <v>882</v>
      </c>
      <c r="W1" t="s">
        <v>883</v>
      </c>
      <c r="X1" t="s">
        <v>884</v>
      </c>
      <c r="Y1" t="s">
        <v>885</v>
      </c>
      <c r="Z1" t="s">
        <v>881</v>
      </c>
      <c r="AA1" t="s">
        <v>882</v>
      </c>
      <c r="AB1" t="s">
        <v>883</v>
      </c>
      <c r="AC1" t="s">
        <v>884</v>
      </c>
      <c r="AD1" t="s">
        <v>885</v>
      </c>
      <c r="AE1" t="s">
        <v>881</v>
      </c>
      <c r="AF1" t="s">
        <v>882</v>
      </c>
      <c r="AG1" t="s">
        <v>883</v>
      </c>
      <c r="AH1" t="s">
        <v>884</v>
      </c>
      <c r="AI1" t="s">
        <v>885</v>
      </c>
      <c r="AJ1" t="s">
        <v>881</v>
      </c>
      <c r="AK1" t="s">
        <v>882</v>
      </c>
      <c r="AL1" t="s">
        <v>883</v>
      </c>
      <c r="AM1" t="s">
        <v>884</v>
      </c>
      <c r="AN1" t="s">
        <v>885</v>
      </c>
      <c r="AO1" t="s">
        <v>881</v>
      </c>
      <c r="AP1" t="s">
        <v>882</v>
      </c>
      <c r="AQ1" t="s">
        <v>883</v>
      </c>
      <c r="AR1" t="s">
        <v>884</v>
      </c>
      <c r="AS1" t="s">
        <v>885</v>
      </c>
      <c r="AT1" t="s">
        <v>881</v>
      </c>
      <c r="AU1" t="s">
        <v>882</v>
      </c>
      <c r="AV1" t="s">
        <v>883</v>
      </c>
      <c r="AW1" t="s">
        <v>884</v>
      </c>
      <c r="AX1" t="s">
        <v>885</v>
      </c>
      <c r="AY1" t="s">
        <v>881</v>
      </c>
      <c r="AZ1" t="s">
        <v>882</v>
      </c>
      <c r="BA1" t="s">
        <v>883</v>
      </c>
      <c r="BB1" t="s">
        <v>884</v>
      </c>
      <c r="BC1" t="s">
        <v>885</v>
      </c>
      <c r="BD1" t="s">
        <v>881</v>
      </c>
      <c r="BE1" t="s">
        <v>882</v>
      </c>
      <c r="BF1" t="s">
        <v>883</v>
      </c>
      <c r="BG1" t="s">
        <v>884</v>
      </c>
      <c r="BH1" t="s">
        <v>885</v>
      </c>
      <c r="BI1" t="s">
        <v>881</v>
      </c>
      <c r="BJ1" t="s">
        <v>882</v>
      </c>
      <c r="BK1" t="s">
        <v>883</v>
      </c>
      <c r="BL1" t="s">
        <v>884</v>
      </c>
      <c r="BM1" t="s">
        <v>885</v>
      </c>
      <c r="BN1" t="s">
        <v>881</v>
      </c>
      <c r="BO1" t="s">
        <v>882</v>
      </c>
      <c r="BP1" t="s">
        <v>883</v>
      </c>
      <c r="BQ1" t="s">
        <v>884</v>
      </c>
      <c r="BR1" t="s">
        <v>885</v>
      </c>
      <c r="BS1" t="s">
        <v>881</v>
      </c>
      <c r="BT1" t="s">
        <v>882</v>
      </c>
      <c r="BU1" t="s">
        <v>883</v>
      </c>
      <c r="BV1" t="s">
        <v>884</v>
      </c>
      <c r="BW1" t="s">
        <v>885</v>
      </c>
      <c r="BX1" t="s">
        <v>881</v>
      </c>
      <c r="BY1" t="s">
        <v>882</v>
      </c>
      <c r="BZ1" t="s">
        <v>883</v>
      </c>
      <c r="CA1" t="s">
        <v>884</v>
      </c>
      <c r="CB1" t="s">
        <v>885</v>
      </c>
      <c r="CC1" t="s">
        <v>881</v>
      </c>
      <c r="CD1" t="s">
        <v>882</v>
      </c>
      <c r="CE1" t="s">
        <v>883</v>
      </c>
      <c r="CF1" t="s">
        <v>884</v>
      </c>
      <c r="CG1" t="s">
        <v>885</v>
      </c>
      <c r="CH1" t="s">
        <v>881</v>
      </c>
      <c r="CI1" t="s">
        <v>882</v>
      </c>
      <c r="CJ1" t="s">
        <v>883</v>
      </c>
      <c r="CK1" t="s">
        <v>884</v>
      </c>
      <c r="CL1" t="s">
        <v>885</v>
      </c>
      <c r="CM1" t="s">
        <v>881</v>
      </c>
      <c r="CN1" t="s">
        <v>882</v>
      </c>
      <c r="CO1" t="s">
        <v>883</v>
      </c>
      <c r="CP1" t="s">
        <v>884</v>
      </c>
      <c r="CQ1" t="s">
        <v>885</v>
      </c>
      <c r="CR1" t="s">
        <v>881</v>
      </c>
      <c r="CS1" t="s">
        <v>882</v>
      </c>
      <c r="CT1" t="s">
        <v>883</v>
      </c>
      <c r="CU1" t="s">
        <v>884</v>
      </c>
      <c r="CV1" t="s">
        <v>885</v>
      </c>
      <c r="CW1" t="s">
        <v>881</v>
      </c>
      <c r="CX1" t="s">
        <v>882</v>
      </c>
      <c r="CY1" t="s">
        <v>883</v>
      </c>
      <c r="CZ1" t="s">
        <v>884</v>
      </c>
      <c r="DA1" t="s">
        <v>885</v>
      </c>
      <c r="DB1" t="s">
        <v>881</v>
      </c>
      <c r="DC1" t="s">
        <v>882</v>
      </c>
      <c r="DD1" t="s">
        <v>883</v>
      </c>
      <c r="DE1" t="s">
        <v>884</v>
      </c>
      <c r="DF1" t="s">
        <v>885</v>
      </c>
      <c r="DG1" t="s">
        <v>881</v>
      </c>
      <c r="DH1" t="s">
        <v>882</v>
      </c>
      <c r="DI1" t="s">
        <v>883</v>
      </c>
      <c r="DJ1" t="s">
        <v>884</v>
      </c>
      <c r="DK1" t="s">
        <v>885</v>
      </c>
      <c r="DL1" t="s">
        <v>881</v>
      </c>
      <c r="DM1" t="s">
        <v>882</v>
      </c>
      <c r="DN1" t="s">
        <v>886</v>
      </c>
      <c r="DO1"/>
      <c r="DP1"/>
    </row>
    <row r="2" spans="1:120">
      <c r="A2" t="s">
        <v>579</v>
      </c>
      <c r="B2" t="s">
        <v>128</v>
      </c>
      <c r="C2" t="s">
        <v>14</v>
      </c>
      <c r="D2">
        <v>20250701</v>
      </c>
      <c r="F2" t="s">
        <v>594</v>
      </c>
      <c r="I2" t="s">
        <v>581</v>
      </c>
      <c r="K2">
        <v>0</v>
      </c>
      <c r="L2">
        <v>0</v>
      </c>
      <c r="M2">
        <v>0</v>
      </c>
      <c r="N2">
        <v>0</v>
      </c>
      <c r="O2">
        <v>0</v>
      </c>
      <c r="P2" t="s">
        <v>595</v>
      </c>
      <c r="Q2" t="s">
        <v>596</v>
      </c>
      <c r="R2" t="s">
        <v>595</v>
      </c>
      <c r="T2" t="s">
        <v>581</v>
      </c>
      <c r="U2">
        <v>1</v>
      </c>
      <c r="V2">
        <v>196.64</v>
      </c>
      <c r="W2">
        <v>0</v>
      </c>
      <c r="X2">
        <v>0</v>
      </c>
      <c r="Y2">
        <v>0</v>
      </c>
      <c r="Z2">
        <v>2</v>
      </c>
      <c r="AA2">
        <v>0</v>
      </c>
      <c r="AB2">
        <v>0</v>
      </c>
      <c r="AC2">
        <v>0</v>
      </c>
      <c r="AD2">
        <v>0</v>
      </c>
      <c r="AE2">
        <v>3</v>
      </c>
      <c r="AF2">
        <v>0</v>
      </c>
      <c r="AG2">
        <v>0</v>
      </c>
      <c r="AH2">
        <v>0</v>
      </c>
      <c r="AI2">
        <v>0</v>
      </c>
      <c r="AJ2">
        <v>4</v>
      </c>
      <c r="AK2">
        <v>0</v>
      </c>
      <c r="AL2">
        <v>0</v>
      </c>
      <c r="AM2">
        <v>0</v>
      </c>
      <c r="AN2">
        <v>0</v>
      </c>
      <c r="AO2">
        <v>5</v>
      </c>
      <c r="AP2">
        <v>0</v>
      </c>
      <c r="AQ2">
        <v>0</v>
      </c>
      <c r="AR2">
        <v>0</v>
      </c>
      <c r="AS2">
        <v>0</v>
      </c>
      <c r="AT2">
        <v>6</v>
      </c>
      <c r="AU2">
        <v>0</v>
      </c>
      <c r="AV2">
        <v>0</v>
      </c>
      <c r="AW2">
        <v>0</v>
      </c>
      <c r="AX2">
        <v>0</v>
      </c>
      <c r="AY2">
        <v>7</v>
      </c>
      <c r="AZ2">
        <v>0</v>
      </c>
      <c r="BA2">
        <v>0</v>
      </c>
      <c r="BB2">
        <v>0</v>
      </c>
      <c r="BC2">
        <v>0</v>
      </c>
      <c r="BD2">
        <v>8</v>
      </c>
      <c r="BE2">
        <v>0</v>
      </c>
      <c r="BF2">
        <v>0</v>
      </c>
      <c r="BG2">
        <v>0</v>
      </c>
      <c r="BH2">
        <v>0</v>
      </c>
      <c r="BI2">
        <v>9</v>
      </c>
      <c r="BJ2">
        <v>0</v>
      </c>
      <c r="BK2">
        <v>0</v>
      </c>
      <c r="BL2">
        <v>0</v>
      </c>
      <c r="BM2">
        <v>0</v>
      </c>
      <c r="BN2">
        <v>10</v>
      </c>
      <c r="BO2">
        <v>0</v>
      </c>
      <c r="BP2">
        <v>0</v>
      </c>
      <c r="BQ2">
        <v>0</v>
      </c>
      <c r="BR2">
        <v>0</v>
      </c>
      <c r="BS2">
        <v>11</v>
      </c>
      <c r="BT2">
        <v>0</v>
      </c>
      <c r="BU2">
        <v>0</v>
      </c>
      <c r="BV2">
        <v>0</v>
      </c>
      <c r="BW2">
        <v>0</v>
      </c>
      <c r="BX2">
        <v>12</v>
      </c>
      <c r="BY2">
        <v>0</v>
      </c>
      <c r="BZ2">
        <v>0</v>
      </c>
      <c r="CA2">
        <v>0</v>
      </c>
      <c r="CB2">
        <v>0</v>
      </c>
      <c r="CC2">
        <v>13</v>
      </c>
      <c r="CD2">
        <v>0</v>
      </c>
      <c r="CE2">
        <v>0</v>
      </c>
      <c r="CF2">
        <v>0</v>
      </c>
      <c r="CG2">
        <v>0</v>
      </c>
      <c r="CH2">
        <v>14</v>
      </c>
      <c r="CI2">
        <v>0</v>
      </c>
      <c r="CJ2">
        <v>0</v>
      </c>
      <c r="CK2">
        <v>0</v>
      </c>
      <c r="CL2">
        <v>0</v>
      </c>
      <c r="CM2">
        <v>15</v>
      </c>
      <c r="CN2">
        <v>0</v>
      </c>
      <c r="CO2">
        <v>0</v>
      </c>
      <c r="CP2">
        <v>0</v>
      </c>
      <c r="CQ2">
        <v>0</v>
      </c>
      <c r="CR2">
        <v>16</v>
      </c>
      <c r="CS2">
        <v>0</v>
      </c>
      <c r="CT2">
        <v>0</v>
      </c>
      <c r="CU2">
        <v>0</v>
      </c>
      <c r="CV2">
        <v>0</v>
      </c>
      <c r="CW2">
        <v>17</v>
      </c>
      <c r="CX2">
        <v>0</v>
      </c>
      <c r="CY2">
        <v>0</v>
      </c>
      <c r="CZ2">
        <v>0</v>
      </c>
      <c r="DA2">
        <v>0</v>
      </c>
      <c r="DB2">
        <v>18</v>
      </c>
      <c r="DC2">
        <v>0</v>
      </c>
      <c r="DD2">
        <v>0</v>
      </c>
      <c r="DE2">
        <v>0</v>
      </c>
      <c r="DF2">
        <v>0</v>
      </c>
      <c r="DG2">
        <v>19</v>
      </c>
      <c r="DH2">
        <v>0</v>
      </c>
      <c r="DI2">
        <v>0</v>
      </c>
      <c r="DJ2">
        <v>0</v>
      </c>
      <c r="DK2">
        <v>0</v>
      </c>
      <c r="DL2">
        <v>20</v>
      </c>
      <c r="DM2">
        <v>0</v>
      </c>
      <c r="DN2">
        <v>0</v>
      </c>
      <c r="DO2">
        <v>0</v>
      </c>
      <c r="DP2">
        <v>0</v>
      </c>
    </row>
    <row r="3" spans="1:120">
      <c r="A3" t="s">
        <v>579</v>
      </c>
      <c r="B3" t="s">
        <v>128</v>
      </c>
      <c r="C3" t="s">
        <v>15</v>
      </c>
      <c r="D3">
        <v>20250701</v>
      </c>
      <c r="F3" t="s">
        <v>597</v>
      </c>
      <c r="I3" t="s">
        <v>581</v>
      </c>
      <c r="K3">
        <v>0</v>
      </c>
      <c r="L3">
        <v>0</v>
      </c>
      <c r="M3">
        <v>0</v>
      </c>
      <c r="N3">
        <v>0</v>
      </c>
      <c r="O3">
        <v>0</v>
      </c>
      <c r="P3" t="s">
        <v>595</v>
      </c>
      <c r="Q3" t="s">
        <v>596</v>
      </c>
      <c r="R3" t="s">
        <v>595</v>
      </c>
      <c r="T3" t="s">
        <v>581</v>
      </c>
      <c r="U3">
        <v>1</v>
      </c>
      <c r="V3">
        <v>0</v>
      </c>
      <c r="W3">
        <v>0</v>
      </c>
      <c r="X3">
        <v>0</v>
      </c>
      <c r="Y3">
        <v>0</v>
      </c>
      <c r="Z3">
        <v>2</v>
      </c>
      <c r="AA3">
        <v>0</v>
      </c>
      <c r="AB3">
        <v>0</v>
      </c>
      <c r="AC3">
        <v>0</v>
      </c>
      <c r="AD3">
        <v>0</v>
      </c>
      <c r="AE3">
        <v>3</v>
      </c>
      <c r="AF3">
        <v>0</v>
      </c>
      <c r="AG3">
        <v>0</v>
      </c>
      <c r="AH3">
        <v>0</v>
      </c>
      <c r="AI3">
        <v>0</v>
      </c>
      <c r="AJ3">
        <v>4</v>
      </c>
      <c r="AK3">
        <v>0</v>
      </c>
      <c r="AL3">
        <v>0</v>
      </c>
      <c r="AM3">
        <v>0</v>
      </c>
      <c r="AN3">
        <v>0</v>
      </c>
      <c r="AO3">
        <v>5</v>
      </c>
      <c r="AP3">
        <v>0</v>
      </c>
      <c r="AQ3">
        <v>0</v>
      </c>
      <c r="AR3">
        <v>0</v>
      </c>
      <c r="AS3">
        <v>0</v>
      </c>
      <c r="AT3">
        <v>6</v>
      </c>
      <c r="AU3">
        <v>0</v>
      </c>
      <c r="AV3">
        <v>0</v>
      </c>
      <c r="AW3">
        <v>0</v>
      </c>
      <c r="AX3">
        <v>0</v>
      </c>
      <c r="AY3">
        <v>7</v>
      </c>
      <c r="AZ3">
        <v>0</v>
      </c>
      <c r="BA3">
        <v>0</v>
      </c>
      <c r="BB3">
        <v>0</v>
      </c>
      <c r="BC3">
        <v>0</v>
      </c>
      <c r="BD3">
        <v>8</v>
      </c>
      <c r="BE3">
        <v>0</v>
      </c>
      <c r="BF3">
        <v>0</v>
      </c>
      <c r="BG3">
        <v>0</v>
      </c>
      <c r="BH3">
        <v>0</v>
      </c>
      <c r="BI3">
        <v>9</v>
      </c>
      <c r="BJ3">
        <v>0</v>
      </c>
      <c r="BK3">
        <v>0</v>
      </c>
      <c r="BL3">
        <v>0</v>
      </c>
      <c r="BM3">
        <v>0</v>
      </c>
      <c r="BN3">
        <v>10</v>
      </c>
      <c r="BO3">
        <v>0</v>
      </c>
      <c r="BP3">
        <v>0</v>
      </c>
      <c r="BQ3">
        <v>0</v>
      </c>
      <c r="BR3">
        <v>0</v>
      </c>
      <c r="BS3">
        <v>11</v>
      </c>
      <c r="BT3">
        <v>0</v>
      </c>
      <c r="BU3">
        <v>0</v>
      </c>
      <c r="BV3">
        <v>0</v>
      </c>
      <c r="BW3">
        <v>0</v>
      </c>
      <c r="BX3">
        <v>12</v>
      </c>
      <c r="BY3">
        <v>0</v>
      </c>
      <c r="BZ3">
        <v>0</v>
      </c>
      <c r="CA3">
        <v>0</v>
      </c>
      <c r="CB3">
        <v>0</v>
      </c>
      <c r="CC3">
        <v>13</v>
      </c>
      <c r="CD3">
        <v>0</v>
      </c>
      <c r="CE3">
        <v>0</v>
      </c>
      <c r="CF3">
        <v>0</v>
      </c>
      <c r="CG3">
        <v>0</v>
      </c>
      <c r="CH3">
        <v>14</v>
      </c>
      <c r="CI3">
        <v>0</v>
      </c>
      <c r="CJ3">
        <v>0</v>
      </c>
      <c r="CK3">
        <v>0</v>
      </c>
      <c r="CL3">
        <v>0</v>
      </c>
      <c r="CM3">
        <v>15</v>
      </c>
      <c r="CN3">
        <v>0</v>
      </c>
      <c r="CO3">
        <v>0</v>
      </c>
      <c r="CP3">
        <v>0</v>
      </c>
      <c r="CQ3">
        <v>0</v>
      </c>
      <c r="CR3">
        <v>16</v>
      </c>
      <c r="CS3">
        <v>0</v>
      </c>
      <c r="CT3">
        <v>0</v>
      </c>
      <c r="CU3">
        <v>0</v>
      </c>
      <c r="CV3">
        <v>0</v>
      </c>
      <c r="CW3">
        <v>17</v>
      </c>
      <c r="CX3">
        <v>0</v>
      </c>
      <c r="CY3">
        <v>0</v>
      </c>
      <c r="CZ3">
        <v>0</v>
      </c>
      <c r="DA3">
        <v>0</v>
      </c>
      <c r="DB3">
        <v>18</v>
      </c>
      <c r="DC3">
        <v>0</v>
      </c>
      <c r="DD3">
        <v>0</v>
      </c>
      <c r="DE3">
        <v>0</v>
      </c>
      <c r="DF3">
        <v>0</v>
      </c>
      <c r="DG3">
        <v>19</v>
      </c>
      <c r="DH3">
        <v>0</v>
      </c>
      <c r="DI3">
        <v>0</v>
      </c>
      <c r="DJ3">
        <v>0</v>
      </c>
      <c r="DK3">
        <v>0</v>
      </c>
      <c r="DL3">
        <v>20</v>
      </c>
      <c r="DM3">
        <v>0</v>
      </c>
      <c r="DN3">
        <v>0</v>
      </c>
      <c r="DO3">
        <v>0</v>
      </c>
      <c r="DP3">
        <v>0</v>
      </c>
    </row>
    <row r="4" spans="1:120">
      <c r="A4" t="s">
        <v>579</v>
      </c>
      <c r="B4" t="s">
        <v>128</v>
      </c>
      <c r="C4" t="s">
        <v>16</v>
      </c>
      <c r="D4">
        <v>20250701</v>
      </c>
      <c r="F4" t="s">
        <v>598</v>
      </c>
      <c r="I4" t="s">
        <v>581</v>
      </c>
      <c r="K4">
        <v>0</v>
      </c>
      <c r="L4">
        <v>0</v>
      </c>
      <c r="M4">
        <v>0</v>
      </c>
      <c r="N4">
        <v>0</v>
      </c>
      <c r="O4">
        <v>0</v>
      </c>
      <c r="P4" t="s">
        <v>599</v>
      </c>
      <c r="Q4" t="s">
        <v>596</v>
      </c>
      <c r="R4" t="s">
        <v>599</v>
      </c>
      <c r="T4" t="s">
        <v>581</v>
      </c>
      <c r="U4">
        <v>1</v>
      </c>
      <c r="V4">
        <v>196.64</v>
      </c>
      <c r="W4">
        <v>0</v>
      </c>
      <c r="X4">
        <v>0</v>
      </c>
      <c r="Y4">
        <v>0</v>
      </c>
      <c r="Z4">
        <v>2</v>
      </c>
      <c r="AA4">
        <v>0</v>
      </c>
      <c r="AB4">
        <v>0</v>
      </c>
      <c r="AC4">
        <v>0</v>
      </c>
      <c r="AD4">
        <v>0</v>
      </c>
      <c r="AE4">
        <v>3</v>
      </c>
      <c r="AF4">
        <v>0</v>
      </c>
      <c r="AG4">
        <v>0</v>
      </c>
      <c r="AH4">
        <v>0</v>
      </c>
      <c r="AI4">
        <v>0</v>
      </c>
      <c r="AJ4">
        <v>4</v>
      </c>
      <c r="AK4">
        <v>0</v>
      </c>
      <c r="AL4">
        <v>0</v>
      </c>
      <c r="AM4">
        <v>0</v>
      </c>
      <c r="AN4">
        <v>0</v>
      </c>
      <c r="AO4">
        <v>5</v>
      </c>
      <c r="AP4">
        <v>0</v>
      </c>
      <c r="AQ4">
        <v>0</v>
      </c>
      <c r="AR4">
        <v>0</v>
      </c>
      <c r="AS4">
        <v>0</v>
      </c>
      <c r="AT4">
        <v>6</v>
      </c>
      <c r="AU4">
        <v>0</v>
      </c>
      <c r="AV4">
        <v>0</v>
      </c>
      <c r="AW4">
        <v>0</v>
      </c>
      <c r="AX4">
        <v>0</v>
      </c>
      <c r="AY4">
        <v>7</v>
      </c>
      <c r="AZ4">
        <v>0</v>
      </c>
      <c r="BA4">
        <v>0</v>
      </c>
      <c r="BB4">
        <v>0</v>
      </c>
      <c r="BC4">
        <v>0</v>
      </c>
      <c r="BD4">
        <v>8</v>
      </c>
      <c r="BE4">
        <v>0</v>
      </c>
      <c r="BF4">
        <v>0</v>
      </c>
      <c r="BG4">
        <v>0</v>
      </c>
      <c r="BH4">
        <v>0</v>
      </c>
      <c r="BI4">
        <v>9</v>
      </c>
      <c r="BJ4">
        <v>0</v>
      </c>
      <c r="BK4">
        <v>0</v>
      </c>
      <c r="BL4">
        <v>0</v>
      </c>
      <c r="BM4">
        <v>0</v>
      </c>
      <c r="BN4">
        <v>10</v>
      </c>
      <c r="BO4">
        <v>0</v>
      </c>
      <c r="BP4">
        <v>0</v>
      </c>
      <c r="BQ4">
        <v>0</v>
      </c>
      <c r="BR4">
        <v>0</v>
      </c>
      <c r="BS4">
        <v>11</v>
      </c>
      <c r="BT4">
        <v>0</v>
      </c>
      <c r="BU4">
        <v>0</v>
      </c>
      <c r="BV4">
        <v>0</v>
      </c>
      <c r="BW4">
        <v>0</v>
      </c>
      <c r="BX4">
        <v>12</v>
      </c>
      <c r="BY4">
        <v>0</v>
      </c>
      <c r="BZ4">
        <v>0</v>
      </c>
      <c r="CA4">
        <v>0</v>
      </c>
      <c r="CB4">
        <v>0</v>
      </c>
      <c r="CC4">
        <v>13</v>
      </c>
      <c r="CD4">
        <v>0</v>
      </c>
      <c r="CE4">
        <v>0</v>
      </c>
      <c r="CF4">
        <v>0</v>
      </c>
      <c r="CG4">
        <v>0</v>
      </c>
      <c r="CH4">
        <v>14</v>
      </c>
      <c r="CI4">
        <v>0</v>
      </c>
      <c r="CJ4">
        <v>0</v>
      </c>
      <c r="CK4">
        <v>0</v>
      </c>
      <c r="CL4">
        <v>0</v>
      </c>
      <c r="CM4">
        <v>15</v>
      </c>
      <c r="CN4">
        <v>0</v>
      </c>
      <c r="CO4">
        <v>0</v>
      </c>
      <c r="CP4">
        <v>0</v>
      </c>
      <c r="CQ4">
        <v>0</v>
      </c>
      <c r="CR4">
        <v>16</v>
      </c>
      <c r="CS4">
        <v>0</v>
      </c>
      <c r="CT4">
        <v>0</v>
      </c>
      <c r="CU4">
        <v>0</v>
      </c>
      <c r="CV4">
        <v>0</v>
      </c>
      <c r="CW4">
        <v>17</v>
      </c>
      <c r="CX4">
        <v>0</v>
      </c>
      <c r="CY4">
        <v>0</v>
      </c>
      <c r="CZ4">
        <v>0</v>
      </c>
      <c r="DA4">
        <v>0</v>
      </c>
      <c r="DB4">
        <v>18</v>
      </c>
      <c r="DC4">
        <v>0</v>
      </c>
      <c r="DD4">
        <v>0</v>
      </c>
      <c r="DE4">
        <v>0</v>
      </c>
      <c r="DF4">
        <v>0</v>
      </c>
      <c r="DG4">
        <v>19</v>
      </c>
      <c r="DH4">
        <v>0</v>
      </c>
      <c r="DI4">
        <v>0</v>
      </c>
      <c r="DJ4">
        <v>0</v>
      </c>
      <c r="DK4">
        <v>0</v>
      </c>
      <c r="DL4">
        <v>20</v>
      </c>
      <c r="DM4">
        <v>0</v>
      </c>
      <c r="DN4">
        <v>0</v>
      </c>
      <c r="DO4">
        <v>0</v>
      </c>
      <c r="DP4">
        <v>0</v>
      </c>
    </row>
    <row r="5" spans="1:120">
      <c r="A5" t="s">
        <v>579</v>
      </c>
      <c r="B5" t="s">
        <v>128</v>
      </c>
      <c r="C5" t="s">
        <v>17</v>
      </c>
      <c r="D5">
        <v>20250701</v>
      </c>
      <c r="F5" t="s">
        <v>600</v>
      </c>
      <c r="I5" t="s">
        <v>581</v>
      </c>
      <c r="K5">
        <v>0</v>
      </c>
      <c r="L5">
        <v>0</v>
      </c>
      <c r="M5">
        <v>0</v>
      </c>
      <c r="N5">
        <v>0</v>
      </c>
      <c r="O5">
        <v>0</v>
      </c>
      <c r="P5" t="s">
        <v>599</v>
      </c>
      <c r="Q5" t="s">
        <v>596</v>
      </c>
      <c r="R5" t="s">
        <v>599</v>
      </c>
      <c r="T5" t="s">
        <v>581</v>
      </c>
      <c r="U5">
        <v>1</v>
      </c>
      <c r="V5">
        <v>0</v>
      </c>
      <c r="W5">
        <v>0</v>
      </c>
      <c r="X5">
        <v>0</v>
      </c>
      <c r="Y5">
        <v>0</v>
      </c>
      <c r="Z5">
        <v>2</v>
      </c>
      <c r="AA5">
        <v>0</v>
      </c>
      <c r="AB5">
        <v>0</v>
      </c>
      <c r="AC5">
        <v>0</v>
      </c>
      <c r="AD5">
        <v>0</v>
      </c>
      <c r="AE5">
        <v>3</v>
      </c>
      <c r="AF5">
        <v>0</v>
      </c>
      <c r="AG5">
        <v>0</v>
      </c>
      <c r="AH5">
        <v>0</v>
      </c>
      <c r="AI5">
        <v>0</v>
      </c>
      <c r="AJ5">
        <v>4</v>
      </c>
      <c r="AK5">
        <v>0</v>
      </c>
      <c r="AL5">
        <v>0</v>
      </c>
      <c r="AM5">
        <v>0</v>
      </c>
      <c r="AN5">
        <v>0</v>
      </c>
      <c r="AO5">
        <v>5</v>
      </c>
      <c r="AP5">
        <v>0</v>
      </c>
      <c r="AQ5">
        <v>0</v>
      </c>
      <c r="AR5">
        <v>0</v>
      </c>
      <c r="AS5">
        <v>0</v>
      </c>
      <c r="AT5">
        <v>6</v>
      </c>
      <c r="AU5">
        <v>0</v>
      </c>
      <c r="AV5">
        <v>0</v>
      </c>
      <c r="AW5">
        <v>0</v>
      </c>
      <c r="AX5">
        <v>0</v>
      </c>
      <c r="AY5">
        <v>7</v>
      </c>
      <c r="AZ5">
        <v>0</v>
      </c>
      <c r="BA5">
        <v>0</v>
      </c>
      <c r="BB5">
        <v>0</v>
      </c>
      <c r="BC5">
        <v>0</v>
      </c>
      <c r="BD5">
        <v>8</v>
      </c>
      <c r="BE5">
        <v>0</v>
      </c>
      <c r="BF5">
        <v>0</v>
      </c>
      <c r="BG5">
        <v>0</v>
      </c>
      <c r="BH5">
        <v>0</v>
      </c>
      <c r="BI5">
        <v>9</v>
      </c>
      <c r="BJ5">
        <v>0</v>
      </c>
      <c r="BK5">
        <v>0</v>
      </c>
      <c r="BL5">
        <v>0</v>
      </c>
      <c r="BM5">
        <v>0</v>
      </c>
      <c r="BN5">
        <v>10</v>
      </c>
      <c r="BO5">
        <v>0</v>
      </c>
      <c r="BP5">
        <v>0</v>
      </c>
      <c r="BQ5">
        <v>0</v>
      </c>
      <c r="BR5">
        <v>0</v>
      </c>
      <c r="BS5">
        <v>11</v>
      </c>
      <c r="BT5">
        <v>0</v>
      </c>
      <c r="BU5">
        <v>0</v>
      </c>
      <c r="BV5">
        <v>0</v>
      </c>
      <c r="BW5">
        <v>0</v>
      </c>
      <c r="BX5">
        <v>12</v>
      </c>
      <c r="BY5">
        <v>0</v>
      </c>
      <c r="BZ5">
        <v>0</v>
      </c>
      <c r="CA5">
        <v>0</v>
      </c>
      <c r="CB5">
        <v>0</v>
      </c>
      <c r="CC5">
        <v>13</v>
      </c>
      <c r="CD5">
        <v>0</v>
      </c>
      <c r="CE5">
        <v>0</v>
      </c>
      <c r="CF5">
        <v>0</v>
      </c>
      <c r="CG5">
        <v>0</v>
      </c>
      <c r="CH5">
        <v>14</v>
      </c>
      <c r="CI5">
        <v>0</v>
      </c>
      <c r="CJ5">
        <v>0</v>
      </c>
      <c r="CK5">
        <v>0</v>
      </c>
      <c r="CL5">
        <v>0</v>
      </c>
      <c r="CM5">
        <v>15</v>
      </c>
      <c r="CN5">
        <v>0</v>
      </c>
      <c r="CO5">
        <v>0</v>
      </c>
      <c r="CP5">
        <v>0</v>
      </c>
      <c r="CQ5">
        <v>0</v>
      </c>
      <c r="CR5">
        <v>16</v>
      </c>
      <c r="CS5">
        <v>0</v>
      </c>
      <c r="CT5">
        <v>0</v>
      </c>
      <c r="CU5">
        <v>0</v>
      </c>
      <c r="CV5">
        <v>0</v>
      </c>
      <c r="CW5">
        <v>17</v>
      </c>
      <c r="CX5">
        <v>0</v>
      </c>
      <c r="CY5">
        <v>0</v>
      </c>
      <c r="CZ5">
        <v>0</v>
      </c>
      <c r="DA5">
        <v>0</v>
      </c>
      <c r="DB5">
        <v>18</v>
      </c>
      <c r="DC5">
        <v>0</v>
      </c>
      <c r="DD5">
        <v>0</v>
      </c>
      <c r="DE5">
        <v>0</v>
      </c>
      <c r="DF5">
        <v>0</v>
      </c>
      <c r="DG5">
        <v>19</v>
      </c>
      <c r="DH5">
        <v>0</v>
      </c>
      <c r="DI5">
        <v>0</v>
      </c>
      <c r="DJ5">
        <v>0</v>
      </c>
      <c r="DK5">
        <v>0</v>
      </c>
      <c r="DL5">
        <v>20</v>
      </c>
      <c r="DM5">
        <v>0</v>
      </c>
      <c r="DN5">
        <v>0</v>
      </c>
      <c r="DO5">
        <v>0</v>
      </c>
      <c r="DP5">
        <v>0</v>
      </c>
    </row>
    <row r="6" spans="1:120">
      <c r="I6"/>
    </row>
  </sheetData>
  <autoFilter ref="A1:DT5" xr:uid="{00000000-0009-0000-0000-00000A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X5"/>
  <sheetViews>
    <sheetView workbookViewId="0">
      <pane ySplit="1" topLeftCell="A2" activePane="bottomLeft" state="frozen"/>
      <selection activeCell="J1" sqref="J1:K1"/>
      <selection pane="bottomLeft" activeCell="J1" sqref="J1:K1"/>
    </sheetView>
  </sheetViews>
  <sheetFormatPr defaultRowHeight="14.25"/>
  <cols>
    <col min="1" max="1" width="20.33203125" bestFit="1" customWidth="1"/>
    <col min="2" max="2" width="18.59765625" bestFit="1" customWidth="1"/>
    <col min="3" max="3" width="16.73046875" bestFit="1" customWidth="1"/>
    <col min="4" max="4" width="19.06640625" bestFit="1" customWidth="1"/>
    <col min="5" max="5" width="15.33203125" bestFit="1" customWidth="1"/>
    <col min="6" max="6" width="24.796875" bestFit="1" customWidth="1"/>
    <col min="7" max="7" width="24" bestFit="1" customWidth="1"/>
    <col min="8" max="8" width="16" bestFit="1" customWidth="1"/>
    <col min="9" max="9" width="17.06640625" style="303" bestFit="1" customWidth="1"/>
    <col min="10" max="10" width="13.265625" bestFit="1" customWidth="1"/>
    <col min="11" max="11" width="28.796875" bestFit="1" customWidth="1"/>
    <col min="12" max="12" width="16.59765625" bestFit="1" customWidth="1"/>
    <col min="13" max="13" width="23.06640625" bestFit="1" customWidth="1"/>
    <col min="14" max="14" width="20.33203125" bestFit="1" customWidth="1"/>
    <col min="15" max="15" width="20.796875" bestFit="1" customWidth="1"/>
    <col min="16" max="16" width="9.59765625" bestFit="1" customWidth="1"/>
    <col min="17" max="17" width="23.06640625" bestFit="1" customWidth="1"/>
    <col min="18" max="18" width="11.33203125" bestFit="1" customWidth="1"/>
    <col min="19" max="19" width="18" bestFit="1" customWidth="1"/>
    <col min="20" max="20" width="19.796875" bestFit="1" customWidth="1"/>
    <col min="21" max="21" width="21.33203125" bestFit="1" customWidth="1"/>
    <col min="22" max="22" width="11.33203125" bestFit="1" customWidth="1"/>
    <col min="23" max="23" width="18" bestFit="1" customWidth="1"/>
    <col min="24" max="24" width="19.796875" bestFit="1" customWidth="1"/>
    <col min="25" max="25" width="21.33203125" bestFit="1" customWidth="1"/>
    <col min="26" max="26" width="11.33203125" bestFit="1" customWidth="1"/>
    <col min="27" max="27" width="18" bestFit="1" customWidth="1"/>
    <col min="28" max="28" width="19.796875" bestFit="1" customWidth="1"/>
    <col min="29" max="29" width="21.33203125" bestFit="1" customWidth="1"/>
    <col min="30" max="30" width="11.33203125" bestFit="1" customWidth="1"/>
    <col min="31" max="31" width="18" bestFit="1" customWidth="1"/>
    <col min="32" max="32" width="19.796875" bestFit="1" customWidth="1"/>
    <col min="33" max="33" width="21.33203125" bestFit="1" customWidth="1"/>
    <col min="34" max="34" width="11.33203125" bestFit="1" customWidth="1"/>
    <col min="35" max="35" width="18" bestFit="1" customWidth="1"/>
    <col min="36" max="36" width="19.796875" bestFit="1" customWidth="1"/>
    <col min="37" max="37" width="21.33203125" bestFit="1" customWidth="1"/>
    <col min="38" max="38" width="11.33203125" bestFit="1" customWidth="1"/>
    <col min="39" max="39" width="18" bestFit="1" customWidth="1"/>
    <col min="40" max="40" width="19.796875" bestFit="1" customWidth="1"/>
    <col min="41" max="41" width="21.33203125" bestFit="1" customWidth="1"/>
    <col min="42" max="42" width="11.33203125" bestFit="1" customWidth="1"/>
    <col min="43" max="43" width="18" bestFit="1" customWidth="1"/>
    <col min="44" max="44" width="19.796875" bestFit="1" customWidth="1"/>
    <col min="45" max="45" width="21.33203125" bestFit="1" customWidth="1"/>
    <col min="46" max="46" width="11.33203125" bestFit="1" customWidth="1"/>
    <col min="47" max="47" width="18" bestFit="1" customWidth="1"/>
    <col min="48" max="48" width="19.796875" bestFit="1" customWidth="1"/>
    <col min="49" max="49" width="21.33203125" bestFit="1" customWidth="1"/>
    <col min="50" max="50" width="11.33203125" bestFit="1" customWidth="1"/>
    <col min="51" max="51" width="18" bestFit="1" customWidth="1"/>
    <col min="52" max="52" width="19.796875" bestFit="1" customWidth="1"/>
    <col min="53" max="53" width="21.33203125" bestFit="1" customWidth="1"/>
    <col min="54" max="54" width="11.33203125" bestFit="1" customWidth="1"/>
    <col min="55" max="55" width="18" bestFit="1" customWidth="1"/>
    <col min="56" max="56" width="19.796875" bestFit="1" customWidth="1"/>
    <col min="57" max="57" width="21.33203125" bestFit="1" customWidth="1"/>
    <col min="58" max="58" width="11.33203125" bestFit="1" customWidth="1"/>
    <col min="59" max="59" width="18" bestFit="1" customWidth="1"/>
    <col min="60" max="60" width="19.796875" bestFit="1" customWidth="1"/>
    <col min="61" max="61" width="21.33203125" bestFit="1" customWidth="1"/>
    <col min="62" max="62" width="11.33203125" bestFit="1" customWidth="1"/>
    <col min="63" max="63" width="18" bestFit="1" customWidth="1"/>
    <col min="64" max="64" width="19.796875" bestFit="1" customWidth="1"/>
    <col min="65" max="65" width="21.33203125" bestFit="1" customWidth="1"/>
    <col min="66" max="66" width="11.33203125" bestFit="1" customWidth="1"/>
    <col min="67" max="67" width="18" bestFit="1" customWidth="1"/>
    <col min="68" max="68" width="19.796875" bestFit="1" customWidth="1"/>
    <col min="69" max="69" width="21.33203125" bestFit="1" customWidth="1"/>
    <col min="70" max="70" width="11.33203125" bestFit="1" customWidth="1"/>
    <col min="71" max="71" width="18" bestFit="1" customWidth="1"/>
    <col min="72" max="72" width="19.796875" bestFit="1" customWidth="1"/>
    <col min="73" max="73" width="21.33203125" bestFit="1" customWidth="1"/>
    <col min="74" max="74" width="11.33203125" bestFit="1" customWidth="1"/>
    <col min="75" max="75" width="18" bestFit="1" customWidth="1"/>
    <col min="76" max="76" width="19.796875" bestFit="1" customWidth="1"/>
    <col min="77" max="77" width="21.33203125" bestFit="1" customWidth="1"/>
    <col min="78" max="78" width="11.33203125" bestFit="1" customWidth="1"/>
    <col min="79" max="79" width="18" bestFit="1" customWidth="1"/>
    <col min="80" max="80" width="19.796875" bestFit="1" customWidth="1"/>
    <col min="81" max="81" width="21.33203125" bestFit="1" customWidth="1"/>
    <col min="82" max="82" width="11.33203125" bestFit="1" customWidth="1"/>
    <col min="83" max="83" width="18" bestFit="1" customWidth="1"/>
    <col min="84" max="84" width="19.796875" bestFit="1" customWidth="1"/>
    <col min="85" max="85" width="21.33203125" bestFit="1" customWidth="1"/>
    <col min="86" max="86" width="11.33203125" bestFit="1" customWidth="1"/>
    <col min="87" max="87" width="18" bestFit="1" customWidth="1"/>
    <col min="88" max="88" width="19.796875" bestFit="1" customWidth="1"/>
    <col min="89" max="89" width="21.33203125" bestFit="1" customWidth="1"/>
    <col min="90" max="90" width="11.33203125" bestFit="1" customWidth="1"/>
    <col min="91" max="91" width="18" bestFit="1" customWidth="1"/>
    <col min="92" max="92" width="19.796875" bestFit="1" customWidth="1"/>
    <col min="93" max="93" width="21.33203125" bestFit="1" customWidth="1"/>
    <col min="94" max="94" width="11.33203125" bestFit="1" customWidth="1"/>
    <col min="95" max="95" width="18" bestFit="1" customWidth="1"/>
    <col min="96" max="96" width="19.796875" bestFit="1" customWidth="1"/>
    <col min="97" max="97" width="21.33203125" bestFit="1" customWidth="1"/>
    <col min="98" max="99" width="3" bestFit="1" customWidth="1"/>
    <col min="100" max="102" width="2" bestFit="1" customWidth="1"/>
  </cols>
  <sheetData>
    <row r="1" spans="1:102">
      <c r="A1" t="s">
        <v>887</v>
      </c>
      <c r="B1" t="s">
        <v>888</v>
      </c>
      <c r="C1" t="s">
        <v>889</v>
      </c>
      <c r="D1" t="s">
        <v>890</v>
      </c>
      <c r="E1" t="s">
        <v>891</v>
      </c>
      <c r="F1" t="s">
        <v>892</v>
      </c>
      <c r="G1" t="s">
        <v>893</v>
      </c>
      <c r="H1" t="s">
        <v>894</v>
      </c>
      <c r="I1" t="s">
        <v>895</v>
      </c>
      <c r="J1" t="s">
        <v>896</v>
      </c>
      <c r="K1" t="s">
        <v>897</v>
      </c>
      <c r="L1" t="s">
        <v>898</v>
      </c>
      <c r="M1" t="s">
        <v>899</v>
      </c>
      <c r="N1" t="s">
        <v>900</v>
      </c>
      <c r="O1" t="s">
        <v>901</v>
      </c>
      <c r="P1" t="s">
        <v>902</v>
      </c>
      <c r="Q1" t="s">
        <v>903</v>
      </c>
      <c r="R1" t="s">
        <v>904</v>
      </c>
      <c r="S1" t="s">
        <v>905</v>
      </c>
      <c r="T1" t="s">
        <v>906</v>
      </c>
      <c r="U1" t="s">
        <v>907</v>
      </c>
      <c r="V1" t="s">
        <v>904</v>
      </c>
      <c r="W1" t="s">
        <v>905</v>
      </c>
      <c r="X1" t="s">
        <v>906</v>
      </c>
      <c r="Y1" t="s">
        <v>907</v>
      </c>
      <c r="Z1" t="s">
        <v>904</v>
      </c>
      <c r="AA1" t="s">
        <v>905</v>
      </c>
      <c r="AB1" t="s">
        <v>906</v>
      </c>
      <c r="AC1" t="s">
        <v>907</v>
      </c>
      <c r="AD1" t="s">
        <v>904</v>
      </c>
      <c r="AE1" t="s">
        <v>905</v>
      </c>
      <c r="AF1" t="s">
        <v>906</v>
      </c>
      <c r="AG1" t="s">
        <v>907</v>
      </c>
      <c r="AH1" t="s">
        <v>904</v>
      </c>
      <c r="AI1" t="s">
        <v>905</v>
      </c>
      <c r="AJ1" t="s">
        <v>906</v>
      </c>
      <c r="AK1" t="s">
        <v>907</v>
      </c>
      <c r="AL1" t="s">
        <v>904</v>
      </c>
      <c r="AM1" t="s">
        <v>905</v>
      </c>
      <c r="AN1" t="s">
        <v>906</v>
      </c>
      <c r="AO1" t="s">
        <v>907</v>
      </c>
      <c r="AP1" t="s">
        <v>904</v>
      </c>
      <c r="AQ1" t="s">
        <v>905</v>
      </c>
      <c r="AR1" t="s">
        <v>906</v>
      </c>
      <c r="AS1" t="s">
        <v>907</v>
      </c>
      <c r="AT1" t="s">
        <v>904</v>
      </c>
      <c r="AU1" t="s">
        <v>905</v>
      </c>
      <c r="AV1" t="s">
        <v>906</v>
      </c>
      <c r="AW1" t="s">
        <v>907</v>
      </c>
      <c r="AX1" t="s">
        <v>904</v>
      </c>
      <c r="AY1" t="s">
        <v>905</v>
      </c>
      <c r="AZ1" t="s">
        <v>906</v>
      </c>
      <c r="BA1" t="s">
        <v>907</v>
      </c>
      <c r="BB1" t="s">
        <v>904</v>
      </c>
      <c r="BC1" t="s">
        <v>905</v>
      </c>
      <c r="BD1" t="s">
        <v>906</v>
      </c>
      <c r="BE1" t="s">
        <v>907</v>
      </c>
      <c r="BF1" t="s">
        <v>904</v>
      </c>
      <c r="BG1" t="s">
        <v>905</v>
      </c>
      <c r="BH1" t="s">
        <v>906</v>
      </c>
      <c r="BI1" t="s">
        <v>907</v>
      </c>
      <c r="BJ1" t="s">
        <v>904</v>
      </c>
      <c r="BK1" t="s">
        <v>905</v>
      </c>
      <c r="BL1" t="s">
        <v>906</v>
      </c>
      <c r="BM1" t="s">
        <v>907</v>
      </c>
      <c r="BN1" t="s">
        <v>904</v>
      </c>
      <c r="BO1" t="s">
        <v>905</v>
      </c>
      <c r="BP1" t="s">
        <v>906</v>
      </c>
      <c r="BQ1" t="s">
        <v>907</v>
      </c>
      <c r="BR1" t="s">
        <v>904</v>
      </c>
      <c r="BS1" t="s">
        <v>905</v>
      </c>
      <c r="BT1" t="s">
        <v>906</v>
      </c>
      <c r="BU1" t="s">
        <v>907</v>
      </c>
      <c r="BV1" t="s">
        <v>904</v>
      </c>
      <c r="BW1" t="s">
        <v>905</v>
      </c>
      <c r="BX1" t="s">
        <v>906</v>
      </c>
      <c r="BY1" t="s">
        <v>907</v>
      </c>
      <c r="BZ1" t="s">
        <v>904</v>
      </c>
      <c r="CA1" t="s">
        <v>905</v>
      </c>
      <c r="CB1" t="s">
        <v>906</v>
      </c>
      <c r="CC1" t="s">
        <v>907</v>
      </c>
      <c r="CD1" t="s">
        <v>904</v>
      </c>
      <c r="CE1" t="s">
        <v>905</v>
      </c>
      <c r="CF1" t="s">
        <v>906</v>
      </c>
      <c r="CG1" t="s">
        <v>907</v>
      </c>
      <c r="CH1" t="s">
        <v>904</v>
      </c>
      <c r="CI1" t="s">
        <v>905</v>
      </c>
      <c r="CJ1" t="s">
        <v>906</v>
      </c>
      <c r="CK1" t="s">
        <v>907</v>
      </c>
      <c r="CL1" t="s">
        <v>904</v>
      </c>
      <c r="CM1" t="s">
        <v>905</v>
      </c>
      <c r="CN1" t="s">
        <v>906</v>
      </c>
      <c r="CO1" t="s">
        <v>907</v>
      </c>
      <c r="CP1" t="s">
        <v>904</v>
      </c>
      <c r="CQ1" t="s">
        <v>905</v>
      </c>
      <c r="CR1" t="s">
        <v>906</v>
      </c>
    </row>
    <row r="2" spans="1:102">
      <c r="A2" t="s">
        <v>579</v>
      </c>
      <c r="B2" t="s">
        <v>130</v>
      </c>
      <c r="C2" t="s">
        <v>601</v>
      </c>
      <c r="D2">
        <v>20250701</v>
      </c>
      <c r="F2" t="s">
        <v>602</v>
      </c>
      <c r="I2" t="s">
        <v>581</v>
      </c>
      <c r="K2">
        <v>0</v>
      </c>
      <c r="L2" t="s">
        <v>603</v>
      </c>
      <c r="M2" t="s">
        <v>604</v>
      </c>
      <c r="N2">
        <v>0</v>
      </c>
      <c r="O2">
        <v>0</v>
      </c>
      <c r="P2" t="s">
        <v>581</v>
      </c>
      <c r="Q2" t="s">
        <v>604</v>
      </c>
      <c r="R2">
        <v>1</v>
      </c>
      <c r="S2">
        <v>104.87</v>
      </c>
      <c r="T2">
        <v>0</v>
      </c>
      <c r="U2">
        <v>-2E-3</v>
      </c>
      <c r="V2">
        <v>0</v>
      </c>
      <c r="W2">
        <v>0</v>
      </c>
      <c r="X2">
        <v>-3.0000000000000001E-3</v>
      </c>
      <c r="Y2">
        <v>0</v>
      </c>
      <c r="Z2">
        <v>0</v>
      </c>
      <c r="AA2">
        <v>-4.0000000000000001E-3</v>
      </c>
      <c r="AB2">
        <v>0</v>
      </c>
      <c r="AC2">
        <v>0</v>
      </c>
      <c r="AD2">
        <v>-5.0000000000000001E-3</v>
      </c>
      <c r="AE2">
        <v>0</v>
      </c>
      <c r="AF2">
        <v>0</v>
      </c>
      <c r="AG2">
        <v>-6.0000000000000001E-3</v>
      </c>
      <c r="AH2">
        <v>0</v>
      </c>
      <c r="AI2">
        <v>0</v>
      </c>
      <c r="AJ2">
        <v>-7.0000000000000001E-3</v>
      </c>
      <c r="AK2">
        <v>0</v>
      </c>
      <c r="AL2">
        <v>0</v>
      </c>
      <c r="AM2">
        <v>-8.0000000000000002E-3</v>
      </c>
      <c r="AN2">
        <v>0</v>
      </c>
      <c r="AO2">
        <v>0</v>
      </c>
      <c r="AP2">
        <v>-8.9999999999999993E-3</v>
      </c>
      <c r="AQ2">
        <v>0</v>
      </c>
      <c r="AR2">
        <v>0</v>
      </c>
      <c r="AS2">
        <v>-0.01</v>
      </c>
      <c r="AT2">
        <v>0</v>
      </c>
      <c r="AU2">
        <v>0</v>
      </c>
      <c r="AV2">
        <v>-1.0999999999999999E-2</v>
      </c>
      <c r="AW2">
        <v>0</v>
      </c>
      <c r="AX2">
        <v>0</v>
      </c>
      <c r="AY2">
        <v>-1.2E-2</v>
      </c>
      <c r="AZ2">
        <v>0</v>
      </c>
      <c r="BA2">
        <v>0</v>
      </c>
      <c r="BB2">
        <v>-1.2999999999999999E-2</v>
      </c>
      <c r="BC2">
        <v>0</v>
      </c>
      <c r="BD2">
        <v>0</v>
      </c>
      <c r="BE2">
        <v>-1.4E-2</v>
      </c>
      <c r="BF2">
        <v>0</v>
      </c>
      <c r="BG2">
        <v>0</v>
      </c>
      <c r="BH2">
        <v>-1.4999999999999999E-2</v>
      </c>
      <c r="BI2">
        <v>0</v>
      </c>
      <c r="BJ2">
        <v>0</v>
      </c>
      <c r="BK2">
        <v>-1.6E-2</v>
      </c>
      <c r="BL2">
        <v>0</v>
      </c>
      <c r="BM2">
        <v>0</v>
      </c>
      <c r="BN2">
        <v>-1.7000000000000001E-2</v>
      </c>
      <c r="BO2">
        <v>0</v>
      </c>
      <c r="BP2">
        <v>0</v>
      </c>
      <c r="BQ2">
        <v>-1.7999999999999999E-2</v>
      </c>
      <c r="BR2">
        <v>0</v>
      </c>
      <c r="BS2">
        <v>0</v>
      </c>
      <c r="BT2">
        <v>-1.9E-2</v>
      </c>
      <c r="BU2">
        <v>0</v>
      </c>
      <c r="BV2">
        <v>0</v>
      </c>
      <c r="BW2">
        <v>-0.02</v>
      </c>
      <c r="BX2">
        <v>0</v>
      </c>
      <c r="BY2">
        <v>0</v>
      </c>
      <c r="BZ2">
        <v>0</v>
      </c>
      <c r="CA2">
        <v>0</v>
      </c>
      <c r="CB2">
        <v>0</v>
      </c>
      <c r="CC2">
        <v>16</v>
      </c>
      <c r="CD2">
        <v>0</v>
      </c>
      <c r="CE2">
        <v>0</v>
      </c>
      <c r="CF2">
        <v>0</v>
      </c>
      <c r="CG2">
        <v>17</v>
      </c>
      <c r="CH2">
        <v>0</v>
      </c>
      <c r="CI2">
        <v>0</v>
      </c>
      <c r="CJ2">
        <v>0</v>
      </c>
      <c r="CK2">
        <v>18</v>
      </c>
      <c r="CL2">
        <v>0</v>
      </c>
      <c r="CM2">
        <v>0</v>
      </c>
      <c r="CN2">
        <v>0</v>
      </c>
      <c r="CO2">
        <v>19</v>
      </c>
      <c r="CP2">
        <v>0</v>
      </c>
      <c r="CQ2">
        <v>0</v>
      </c>
      <c r="CR2">
        <v>0</v>
      </c>
      <c r="CS2">
        <v>20</v>
      </c>
      <c r="CT2">
        <v>0</v>
      </c>
      <c r="CU2">
        <v>0</v>
      </c>
      <c r="CV2">
        <v>0</v>
      </c>
      <c r="CW2">
        <v>0</v>
      </c>
      <c r="CX2">
        <v>0</v>
      </c>
    </row>
    <row r="3" spans="1:102">
      <c r="A3" t="s">
        <v>579</v>
      </c>
      <c r="B3" t="s">
        <v>130</v>
      </c>
      <c r="C3" t="s">
        <v>20</v>
      </c>
      <c r="D3">
        <v>20250701</v>
      </c>
      <c r="F3" t="s">
        <v>605</v>
      </c>
      <c r="I3" t="s">
        <v>581</v>
      </c>
      <c r="K3">
        <v>0</v>
      </c>
      <c r="L3" t="s">
        <v>603</v>
      </c>
      <c r="M3" t="s">
        <v>604</v>
      </c>
      <c r="N3">
        <v>0</v>
      </c>
      <c r="O3">
        <v>0</v>
      </c>
      <c r="P3" t="s">
        <v>581</v>
      </c>
      <c r="Q3" t="s">
        <v>604</v>
      </c>
      <c r="R3">
        <v>1</v>
      </c>
      <c r="S3">
        <v>262.19</v>
      </c>
      <c r="T3">
        <v>0</v>
      </c>
      <c r="U3">
        <v>-2E-3</v>
      </c>
      <c r="V3">
        <v>0</v>
      </c>
      <c r="W3">
        <v>0</v>
      </c>
      <c r="X3">
        <v>-3.0000000000000001E-3</v>
      </c>
      <c r="Y3">
        <v>0</v>
      </c>
      <c r="Z3">
        <v>0</v>
      </c>
      <c r="AA3">
        <v>-4.0000000000000001E-3</v>
      </c>
      <c r="AB3">
        <v>0</v>
      </c>
      <c r="AC3">
        <v>0</v>
      </c>
      <c r="AD3">
        <v>-5.0000000000000001E-3</v>
      </c>
      <c r="AE3">
        <v>0</v>
      </c>
      <c r="AF3">
        <v>0</v>
      </c>
      <c r="AG3">
        <v>-6.0000000000000001E-3</v>
      </c>
      <c r="AH3">
        <v>0</v>
      </c>
      <c r="AI3">
        <v>0</v>
      </c>
      <c r="AJ3">
        <v>-7.0000000000000001E-3</v>
      </c>
      <c r="AK3">
        <v>0</v>
      </c>
      <c r="AL3">
        <v>0</v>
      </c>
      <c r="AM3">
        <v>-8.0000000000000002E-3</v>
      </c>
      <c r="AN3">
        <v>0</v>
      </c>
      <c r="AO3">
        <v>0</v>
      </c>
      <c r="AP3">
        <v>-8.9999999999999993E-3</v>
      </c>
      <c r="AQ3">
        <v>0</v>
      </c>
      <c r="AR3">
        <v>0</v>
      </c>
      <c r="AS3">
        <v>-0.01</v>
      </c>
      <c r="AT3">
        <v>0</v>
      </c>
      <c r="AU3">
        <v>0</v>
      </c>
      <c r="AV3">
        <v>-1.0999999999999999E-2</v>
      </c>
      <c r="AW3">
        <v>0</v>
      </c>
      <c r="AX3">
        <v>0</v>
      </c>
      <c r="AY3">
        <v>-1.2E-2</v>
      </c>
      <c r="AZ3">
        <v>0</v>
      </c>
      <c r="BA3">
        <v>0</v>
      </c>
      <c r="BB3">
        <v>-1.2999999999999999E-2</v>
      </c>
      <c r="BC3">
        <v>0</v>
      </c>
      <c r="BD3">
        <v>0</v>
      </c>
      <c r="BE3">
        <v>-1.4E-2</v>
      </c>
      <c r="BF3">
        <v>0</v>
      </c>
      <c r="BG3">
        <v>0</v>
      </c>
      <c r="BH3">
        <v>-1.4999999999999999E-2</v>
      </c>
      <c r="BI3">
        <v>0</v>
      </c>
      <c r="BJ3">
        <v>0</v>
      </c>
      <c r="BK3">
        <v>-1.6E-2</v>
      </c>
      <c r="BL3">
        <v>0</v>
      </c>
      <c r="BM3">
        <v>0</v>
      </c>
      <c r="BN3">
        <v>-1.7000000000000001E-2</v>
      </c>
      <c r="BO3">
        <v>0</v>
      </c>
      <c r="BP3">
        <v>0</v>
      </c>
      <c r="BQ3">
        <v>-1.7999999999999999E-2</v>
      </c>
      <c r="BR3">
        <v>0</v>
      </c>
      <c r="BS3">
        <v>0</v>
      </c>
      <c r="BT3">
        <v>-1.9E-2</v>
      </c>
      <c r="BU3">
        <v>0</v>
      </c>
      <c r="BV3">
        <v>0</v>
      </c>
      <c r="BW3">
        <v>-0.02</v>
      </c>
      <c r="BX3">
        <v>0</v>
      </c>
      <c r="BY3">
        <v>0</v>
      </c>
      <c r="BZ3">
        <v>0</v>
      </c>
      <c r="CA3">
        <v>0</v>
      </c>
      <c r="CB3">
        <v>0</v>
      </c>
      <c r="CC3">
        <v>16</v>
      </c>
      <c r="CD3">
        <v>0</v>
      </c>
      <c r="CE3">
        <v>0</v>
      </c>
      <c r="CF3">
        <v>0</v>
      </c>
      <c r="CG3">
        <v>17</v>
      </c>
      <c r="CH3">
        <v>0</v>
      </c>
      <c r="CI3">
        <v>0</v>
      </c>
      <c r="CJ3">
        <v>0</v>
      </c>
      <c r="CK3">
        <v>18</v>
      </c>
      <c r="CL3">
        <v>0</v>
      </c>
      <c r="CM3">
        <v>0</v>
      </c>
      <c r="CN3">
        <v>0</v>
      </c>
      <c r="CO3">
        <v>19</v>
      </c>
      <c r="CP3">
        <v>0</v>
      </c>
      <c r="CQ3">
        <v>0</v>
      </c>
      <c r="CR3">
        <v>0</v>
      </c>
      <c r="CS3">
        <v>20</v>
      </c>
      <c r="CT3">
        <v>0</v>
      </c>
      <c r="CU3">
        <v>0</v>
      </c>
      <c r="CV3">
        <v>0</v>
      </c>
      <c r="CW3">
        <v>0</v>
      </c>
      <c r="CX3">
        <v>0</v>
      </c>
    </row>
    <row r="4" spans="1:102">
      <c r="A4" t="s">
        <v>579</v>
      </c>
      <c r="B4" t="s">
        <v>130</v>
      </c>
      <c r="C4" t="s">
        <v>21</v>
      </c>
      <c r="D4">
        <v>20250701</v>
      </c>
      <c r="F4" t="s">
        <v>606</v>
      </c>
      <c r="I4" t="s">
        <v>581</v>
      </c>
      <c r="K4">
        <v>0</v>
      </c>
      <c r="L4" t="s">
        <v>603</v>
      </c>
      <c r="M4" t="s">
        <v>604</v>
      </c>
      <c r="N4">
        <v>0</v>
      </c>
      <c r="O4">
        <v>0</v>
      </c>
      <c r="P4" t="s">
        <v>581</v>
      </c>
      <c r="Q4" t="s">
        <v>604</v>
      </c>
      <c r="R4">
        <v>1</v>
      </c>
      <c r="S4">
        <v>52.44</v>
      </c>
      <c r="T4">
        <v>0</v>
      </c>
      <c r="U4">
        <v>-2E-3</v>
      </c>
      <c r="V4">
        <v>0</v>
      </c>
      <c r="W4">
        <v>0</v>
      </c>
      <c r="X4">
        <v>-3.0000000000000001E-3</v>
      </c>
      <c r="Y4">
        <v>0</v>
      </c>
      <c r="Z4">
        <v>0</v>
      </c>
      <c r="AA4">
        <v>-4.0000000000000001E-3</v>
      </c>
      <c r="AB4">
        <v>0</v>
      </c>
      <c r="AC4">
        <v>0</v>
      </c>
      <c r="AD4">
        <v>-5.0000000000000001E-3</v>
      </c>
      <c r="AE4">
        <v>0</v>
      </c>
      <c r="AF4">
        <v>0</v>
      </c>
      <c r="AG4">
        <v>-6.0000000000000001E-3</v>
      </c>
      <c r="AH4">
        <v>0</v>
      </c>
      <c r="AI4">
        <v>0</v>
      </c>
      <c r="AJ4">
        <v>-7.0000000000000001E-3</v>
      </c>
      <c r="AK4">
        <v>0</v>
      </c>
      <c r="AL4">
        <v>0</v>
      </c>
      <c r="AM4">
        <v>-8.0000000000000002E-3</v>
      </c>
      <c r="AN4">
        <v>0</v>
      </c>
      <c r="AO4">
        <v>0</v>
      </c>
      <c r="AP4">
        <v>-8.9999999999999993E-3</v>
      </c>
      <c r="AQ4">
        <v>0</v>
      </c>
      <c r="AR4">
        <v>0</v>
      </c>
      <c r="AS4">
        <v>-0.01</v>
      </c>
      <c r="AT4">
        <v>0</v>
      </c>
      <c r="AU4">
        <v>0</v>
      </c>
      <c r="AV4">
        <v>-1.0999999999999999E-2</v>
      </c>
      <c r="AW4">
        <v>0</v>
      </c>
      <c r="AX4">
        <v>0</v>
      </c>
      <c r="AY4">
        <v>-1.2E-2</v>
      </c>
      <c r="AZ4">
        <v>0</v>
      </c>
      <c r="BA4">
        <v>0</v>
      </c>
      <c r="BB4">
        <v>-1.2999999999999999E-2</v>
      </c>
      <c r="BC4">
        <v>0</v>
      </c>
      <c r="BD4">
        <v>0</v>
      </c>
      <c r="BE4">
        <v>-1.4E-2</v>
      </c>
      <c r="BF4">
        <v>0</v>
      </c>
      <c r="BG4">
        <v>0</v>
      </c>
      <c r="BH4">
        <v>-1.4999999999999999E-2</v>
      </c>
      <c r="BI4">
        <v>0</v>
      </c>
      <c r="BJ4">
        <v>0</v>
      </c>
      <c r="BK4">
        <v>-1.6E-2</v>
      </c>
      <c r="BL4">
        <v>0</v>
      </c>
      <c r="BM4">
        <v>0</v>
      </c>
      <c r="BN4">
        <v>-1.7000000000000001E-2</v>
      </c>
      <c r="BO4">
        <v>0</v>
      </c>
      <c r="BP4">
        <v>0</v>
      </c>
      <c r="BQ4">
        <v>-1.7999999999999999E-2</v>
      </c>
      <c r="BR4">
        <v>0</v>
      </c>
      <c r="BS4">
        <v>0</v>
      </c>
      <c r="BT4">
        <v>-1.9E-2</v>
      </c>
      <c r="BU4">
        <v>0</v>
      </c>
      <c r="BV4">
        <v>0</v>
      </c>
      <c r="BW4">
        <v>-0.02</v>
      </c>
      <c r="BX4">
        <v>0</v>
      </c>
      <c r="BY4">
        <v>0</v>
      </c>
      <c r="BZ4">
        <v>0</v>
      </c>
      <c r="CA4">
        <v>0</v>
      </c>
      <c r="CB4">
        <v>0</v>
      </c>
      <c r="CC4">
        <v>16</v>
      </c>
      <c r="CD4">
        <v>0</v>
      </c>
      <c r="CE4">
        <v>0</v>
      </c>
      <c r="CF4">
        <v>0</v>
      </c>
      <c r="CG4">
        <v>17</v>
      </c>
      <c r="CH4">
        <v>0</v>
      </c>
      <c r="CI4">
        <v>0</v>
      </c>
      <c r="CJ4">
        <v>0</v>
      </c>
      <c r="CK4">
        <v>18</v>
      </c>
      <c r="CL4">
        <v>0</v>
      </c>
      <c r="CM4">
        <v>0</v>
      </c>
      <c r="CN4">
        <v>0</v>
      </c>
      <c r="CO4">
        <v>19</v>
      </c>
      <c r="CP4">
        <v>0</v>
      </c>
      <c r="CQ4">
        <v>0</v>
      </c>
      <c r="CR4">
        <v>0</v>
      </c>
      <c r="CS4">
        <v>20</v>
      </c>
      <c r="CT4">
        <v>0</v>
      </c>
      <c r="CU4">
        <v>0</v>
      </c>
      <c r="CV4">
        <v>0</v>
      </c>
      <c r="CW4">
        <v>0</v>
      </c>
      <c r="CX4">
        <v>0</v>
      </c>
    </row>
    <row r="5" spans="1:102">
      <c r="I5"/>
    </row>
  </sheetData>
  <autoFilter ref="A1:CX4" xr:uid="{00000000-0009-0000-0000-00000B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P7"/>
  <sheetViews>
    <sheetView workbookViewId="0">
      <selection activeCell="J1" sqref="J1:K1"/>
    </sheetView>
  </sheetViews>
  <sheetFormatPr defaultRowHeight="14.25"/>
  <cols>
    <col min="9" max="9" width="9.06640625" style="303"/>
    <col min="14" max="14" width="22.265625" bestFit="1" customWidth="1"/>
  </cols>
  <sheetData>
    <row r="1" spans="1:16">
      <c r="A1" t="s">
        <v>908</v>
      </c>
      <c r="B1" t="s">
        <v>909</v>
      </c>
      <c r="C1" t="s">
        <v>910</v>
      </c>
      <c r="D1" t="s">
        <v>911</v>
      </c>
      <c r="E1" t="s">
        <v>912</v>
      </c>
      <c r="F1" t="s">
        <v>913</v>
      </c>
      <c r="G1" t="s">
        <v>914</v>
      </c>
      <c r="H1" t="s">
        <v>915</v>
      </c>
      <c r="I1" t="s">
        <v>916</v>
      </c>
      <c r="J1" t="s">
        <v>917</v>
      </c>
      <c r="K1" t="s">
        <v>918</v>
      </c>
      <c r="L1" t="s">
        <v>919</v>
      </c>
      <c r="M1" t="s">
        <v>920</v>
      </c>
      <c r="N1" t="s">
        <v>921</v>
      </c>
      <c r="O1" t="s">
        <v>922</v>
      </c>
      <c r="P1" t="s">
        <v>923</v>
      </c>
    </row>
    <row r="2" spans="1:16" s="225" customFormat="1">
      <c r="A2" t="s">
        <v>579</v>
      </c>
      <c r="B2" t="s">
        <v>736</v>
      </c>
      <c r="C2" t="s">
        <v>110</v>
      </c>
      <c r="D2">
        <v>20250701</v>
      </c>
      <c r="E2"/>
      <c r="F2" t="s">
        <v>737</v>
      </c>
      <c r="G2"/>
      <c r="H2"/>
      <c r="I2" t="s">
        <v>581</v>
      </c>
      <c r="J2"/>
      <c r="K2">
        <v>1079.3499999999999</v>
      </c>
      <c r="L2">
        <v>0</v>
      </c>
      <c r="M2" t="s">
        <v>642</v>
      </c>
      <c r="N2" t="s">
        <v>738</v>
      </c>
      <c r="O2">
        <v>0</v>
      </c>
      <c r="P2"/>
    </row>
    <row r="3" spans="1:16" s="225" customFormat="1">
      <c r="A3" t="s">
        <v>579</v>
      </c>
      <c r="B3" t="s">
        <v>736</v>
      </c>
      <c r="C3" t="s">
        <v>111</v>
      </c>
      <c r="D3">
        <v>20250701</v>
      </c>
      <c r="E3"/>
      <c r="F3" t="s">
        <v>739</v>
      </c>
      <c r="G3"/>
      <c r="H3"/>
      <c r="I3" t="s">
        <v>581</v>
      </c>
      <c r="J3"/>
      <c r="K3">
        <v>393.28</v>
      </c>
      <c r="L3">
        <v>0</v>
      </c>
      <c r="M3" t="s">
        <v>740</v>
      </c>
      <c r="N3" t="s">
        <v>741</v>
      </c>
      <c r="O3">
        <v>0</v>
      </c>
      <c r="P3"/>
    </row>
    <row r="4" spans="1:16" s="225" customFormat="1">
      <c r="A4" t="s">
        <v>579</v>
      </c>
      <c r="B4" t="s">
        <v>736</v>
      </c>
      <c r="C4" t="s">
        <v>112</v>
      </c>
      <c r="D4">
        <v>20250701</v>
      </c>
      <c r="E4"/>
      <c r="F4" t="s">
        <v>742</v>
      </c>
      <c r="G4"/>
      <c r="H4"/>
      <c r="I4" t="s">
        <v>581</v>
      </c>
      <c r="J4"/>
      <c r="K4">
        <v>1472.63</v>
      </c>
      <c r="L4">
        <v>0</v>
      </c>
      <c r="M4" t="s">
        <v>642</v>
      </c>
      <c r="N4" t="s">
        <v>738</v>
      </c>
      <c r="O4">
        <v>0</v>
      </c>
      <c r="P4"/>
    </row>
    <row r="5" spans="1:16" s="225" customFormat="1">
      <c r="A5" t="s">
        <v>579</v>
      </c>
      <c r="B5" t="s">
        <v>736</v>
      </c>
      <c r="C5" t="s">
        <v>743</v>
      </c>
      <c r="D5">
        <v>20250701</v>
      </c>
      <c r="E5"/>
      <c r="F5" t="s">
        <v>744</v>
      </c>
      <c r="G5" t="s">
        <v>744</v>
      </c>
      <c r="H5"/>
      <c r="I5" t="s">
        <v>617</v>
      </c>
      <c r="J5"/>
      <c r="K5">
        <v>0</v>
      </c>
      <c r="L5">
        <v>0</v>
      </c>
      <c r="M5" t="s">
        <v>591</v>
      </c>
      <c r="N5" t="s">
        <v>745</v>
      </c>
      <c r="O5">
        <v>0</v>
      </c>
      <c r="P5"/>
    </row>
    <row r="6" spans="1:16" s="225" customFormat="1">
      <c r="A6" t="s">
        <v>579</v>
      </c>
      <c r="B6" t="s">
        <v>736</v>
      </c>
      <c r="C6" t="s">
        <v>746</v>
      </c>
      <c r="D6">
        <v>20250701</v>
      </c>
      <c r="E6"/>
      <c r="F6" t="s">
        <v>747</v>
      </c>
      <c r="G6"/>
      <c r="H6"/>
      <c r="I6" t="s">
        <v>617</v>
      </c>
      <c r="J6"/>
      <c r="K6">
        <v>0</v>
      </c>
      <c r="L6">
        <v>0</v>
      </c>
      <c r="M6" t="s">
        <v>591</v>
      </c>
      <c r="N6" t="s">
        <v>748</v>
      </c>
      <c r="O6">
        <v>0</v>
      </c>
      <c r="P6"/>
    </row>
    <row r="7" spans="1:16">
      <c r="I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Rates</vt:lpstr>
      <vt:lpstr>2025-2026 Tariff</vt:lpstr>
      <vt:lpstr>Interest Tariffs</vt:lpstr>
      <vt:lpstr>IN</vt:lpstr>
      <vt:lpstr>BE</vt:lpstr>
      <vt:lpstr>BR</vt:lpstr>
      <vt:lpstr>BS</vt:lpstr>
      <vt:lpstr>BW</vt:lpstr>
      <vt:lpstr>Reconnection</vt:lpstr>
      <vt:lpstr>SE</vt:lpstr>
      <vt:lpstr>SU</vt:lpstr>
      <vt:lpstr>VA</vt:lpstr>
      <vt:lpstr>Sheet3</vt:lpstr>
      <vt:lpstr>Service Tariffs</vt:lpstr>
      <vt:lpstr>VAT</vt:lpstr>
      <vt:lpstr>EL</vt:lpstr>
      <vt:lpstr>WA</vt:lpstr>
      <vt:lpstr>la health</vt:lpstr>
      <vt:lpstr>bonitas</vt:lpstr>
      <vt:lpstr>samwumwd</vt:lpstr>
      <vt:lpstr>Sheet1</vt:lpstr>
      <vt:lpstr>Sheet2</vt:lpstr>
      <vt:lpstr>'2025-2026 Tariff'!Print_Area</vt:lpstr>
      <vt:lpstr>Rates!Print_Area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Conrad Huygen - BCX</dc:creator>
  <cp:keywords/>
  <dc:description/>
  <cp:lastModifiedBy>Kgololo Modise</cp:lastModifiedBy>
  <cp:revision/>
  <cp:lastPrinted>2026-05-13T13:10:33Z</cp:lastPrinted>
  <dcterms:created xsi:type="dcterms:W3CDTF">2022-07-13T10:23:57Z</dcterms:created>
  <dcterms:modified xsi:type="dcterms:W3CDTF">2026-05-25T12:48:05Z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072002-a2e1-43ef-b310-49224fc9f3a2_Enabled">
    <vt:lpwstr>true</vt:lpwstr>
  </property>
  <property fmtid="{D5CDD505-2E9C-101B-9397-08002B2CF9AE}" pid="3" name="MSIP_Label_05072002-a2e1-43ef-b310-49224fc9f3a2_SetDate">
    <vt:lpwstr>2022-07-13T10:23:58Z</vt:lpwstr>
  </property>
  <property fmtid="{D5CDD505-2E9C-101B-9397-08002B2CF9AE}" pid="4" name="MSIP_Label_05072002-a2e1-43ef-b310-49224fc9f3a2_Method">
    <vt:lpwstr>Standard</vt:lpwstr>
  </property>
  <property fmtid="{D5CDD505-2E9C-101B-9397-08002B2CF9AE}" pid="5" name="MSIP_Label_05072002-a2e1-43ef-b310-49224fc9f3a2_Name">
    <vt:lpwstr>05072002-a2e1-43ef-b310-49224fc9f3a2</vt:lpwstr>
  </property>
  <property fmtid="{D5CDD505-2E9C-101B-9397-08002B2CF9AE}" pid="6" name="MSIP_Label_05072002-a2e1-43ef-b310-49224fc9f3a2_SiteId">
    <vt:lpwstr>32acc968-ee0c-4a4b-a2a2-f578609a3785</vt:lpwstr>
  </property>
  <property fmtid="{D5CDD505-2E9C-101B-9397-08002B2CF9AE}" pid="7" name="MSIP_Label_05072002-a2e1-43ef-b310-49224fc9f3a2_ActionId">
    <vt:lpwstr>3d35ea6f-b5fe-4ea6-921b-0b3c231e3994</vt:lpwstr>
  </property>
  <property fmtid="{D5CDD505-2E9C-101B-9397-08002B2CF9AE}" pid="8" name="MSIP_Label_05072002-a2e1-43ef-b310-49224fc9f3a2_ContentBits">
    <vt:lpwstr>0</vt:lpwstr>
  </property>
</Properties>
</file>